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4"/>
  </bookViews>
  <sheets>
    <sheet name="Раздел1" sheetId="1" r:id="rId1"/>
    <sheet name="Раздел2" sheetId="2" r:id="rId2"/>
    <sheet name="Раздел4" sheetId="3" r:id="rId3"/>
    <sheet name="Раздел5" sheetId="4" r:id="rId4"/>
    <sheet name="Раздел7" sheetId="5" r:id="rId5"/>
  </sheets>
  <definedNames/>
  <calcPr fullCalcOnLoad="1"/>
</workbook>
</file>

<file path=xl/comments2.xml><?xml version="1.0" encoding="utf-8"?>
<comments xmlns="http://schemas.openxmlformats.org/spreadsheetml/2006/main">
  <authors>
    <author>Fedorova</author>
  </authors>
  <commentList>
    <comment ref="C8" authorId="0">
      <text>
        <r>
          <rPr>
            <b/>
            <sz val="9"/>
            <rFont val="Tahoma"/>
            <family val="2"/>
          </rPr>
          <t>Fedorova:</t>
        </r>
        <r>
          <rPr>
            <sz val="9"/>
            <rFont val="Tahoma"/>
            <family val="2"/>
          </rPr>
          <t xml:space="preserve">
перенесено в полном объеме из формы 2</t>
        </r>
      </text>
    </comment>
  </commentList>
</comments>
</file>

<file path=xl/sharedStrings.xml><?xml version="1.0" encoding="utf-8"?>
<sst xmlns="http://schemas.openxmlformats.org/spreadsheetml/2006/main" count="846" uniqueCount="280">
  <si>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</si>
  <si>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</si>
  <si>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</si>
  <si>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</si>
  <si>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</si>
  <si>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</si>
  <si>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</si>
  <si>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</si>
  <si>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</si>
  <si>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</si>
  <si>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</si>
  <si>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</si>
  <si>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</si>
  <si>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</si>
  <si>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</si>
  <si>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</si>
  <si>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</si>
  <si>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</si>
  <si>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</si>
  <si>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</si>
  <si>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</si>
  <si>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</si>
  <si>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</si>
  <si>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</si>
  <si>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</si>
  <si>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</si>
  <si>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</si>
  <si>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</si>
  <si>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</si>
  <si>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</si>
  <si>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</si>
  <si>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</si>
  <si>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</si>
  <si>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</si>
  <si>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</si>
  <si>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</si>
  <si>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</si>
  <si>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</si>
  <si>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</si>
  <si>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</si>
  <si>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</si>
  <si>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</si>
  <si>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</si>
  <si>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</si>
  <si>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</si>
  <si>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</si>
  <si>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</si>
  <si>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</si>
  <si>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</si>
  <si>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</si>
  <si>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</si>
  <si>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</si>
  <si>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</si>
  <si>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</si>
  <si>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</si>
  <si>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</si>
  <si>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</si>
  <si>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</si>
  <si>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</si>
  <si>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</si>
  <si>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</si>
  <si>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</si>
  <si>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</si>
  <si>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</si>
  <si>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</si>
  <si>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</si>
  <si>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</si>
  <si>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</si>
  <si>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</si>
  <si>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</si>
  <si>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</si>
  <si>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</si>
  <si>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</si>
  <si>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</si>
  <si>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</si>
  <si>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</si>
  <si>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</si>
  <si>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</si>
  <si>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</si>
  <si>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</si>
  <si>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</si>
  <si>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</si>
  <si>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</si>
  <si>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</si>
  <si>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</si>
  <si>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</si>
  <si>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</si>
  <si>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</si>
  <si>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</si>
  <si>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</si>
  <si>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</si>
  <si>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Раздел VIII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</si>
  <si>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</si>
  <si>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</si>
  <si>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</si>
  <si>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</si>
  <si>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</si>
  <si>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</si>
  <si>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</si>
  <si>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</si>
  <si>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</si>
  <si>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</si>
  <si>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</si>
  <si>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</si>
  <si>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</si>
  <si>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</si>
  <si>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</si>
  <si>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</si>
  <si>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</si>
  <si>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</si>
  <si>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</si>
  <si>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(подпись)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</si>
  <si>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</si>
  <si>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</si>
  <si>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</si>
  <si>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</si>
  <si>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</si>
  <si>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</si>
  <si>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</si>
  <si>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</si>
  <si>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</si>
  <si>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</si>
  <si>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</si>
  <si>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</si>
  <si>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</si>
  <si>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</si>
  <si>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</si>
  <si>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</si>
  <si>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</si>
  <si>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</si>
  <si>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</si>
  <si>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</si>
  <si>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</si>
  <si>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</si>
  <si>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</si>
  <si>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</si>
  <si>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</si>
  <si>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</si>
  <si>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</si>
  <si>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</si>
  <si>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</si>
  <si>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</si>
  <si>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</si>
  <si>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</si>
  <si>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</si>
  <si>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</si>
  <si>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</si>
  <si>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</si>
  <si>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</si>
  <si>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</si>
  <si>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</si>
  <si>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</si>
  <si>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</si>
  <si>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</si>
  <si>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</si>
  <si>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</si>
  <si>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</si>
  <si>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</si>
  <si>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</si>
  <si>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</si>
  <si>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</si>
  <si>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</si>
  <si>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</si>
  <si>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</si>
  <si>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</si>
  <si>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</si>
  <si>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</si>
  <si>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</si>
  <si>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</si>
  <si>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</si>
  <si>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</si>
  <si>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</si>
  <si>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</si>
  <si>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</si>
  <si>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</si>
  <si>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</si>
  <si>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</si>
  <si>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</si>
  <si>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</si>
  <si>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</si>
  <si>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</si>
  <si>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</si>
  <si>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</si>
  <si>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</si>
  <si>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</si>
  <si>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</si>
  <si>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</si>
  <si>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</si>
  <si>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</si>
  <si>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</si>
  <si>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</si>
  <si>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</si>
  <si>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</si>
  <si>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</si>
  <si>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</si>
  <si>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</si>
  <si>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</si>
  <si>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</si>
  <si>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</si>
  <si>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</si>
  <si>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</si>
  <si>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</si>
  <si>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</si>
  <si>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</si>
  <si>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</si>
  <si>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</si>
  <si>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</si>
  <si>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</si>
  <si>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</si>
  <si>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</si>
  <si>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</si>
  <si>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</si>
  <si>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</si>
  <si>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</si>
  <si>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</si>
  <si>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</si>
  <si>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</si>
  <si>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</si>
  <si>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</si>
  <si>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</si>
  <si>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</si>
  <si>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</si>
  <si>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</si>
  <si>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</si>
  <si>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</si>
  <si>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</si>
  <si>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</si>
  <si>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</si>
  <si>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</si>
  <si>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</si>
  <si>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</si>
  <si>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</si>
  <si>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</si>
  <si>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</si>
  <si>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</si>
  <si>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</si>
  <si>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</si>
  <si>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</si>
  <si>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</si>
  <si>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</si>
  <si>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</si>
  <si>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</si>
  <si>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</si>
  <si>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</si>
  <si>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</si>
  <si>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</si>
  <si>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</si>
  <si>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</si>
  <si>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</si>
  <si>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Исполнитель</t>
  </si>
  <si>
    <t>(должность, фамилия, инициалы исполнителя,тел.)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</si>
  <si>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</si>
  <si>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</si>
  <si>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</si>
  <si>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</si>
  <si>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</si>
  <si>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</si>
  <si>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</si>
  <si>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</si>
  <si>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</si>
  <si>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>20____ г.</t>
  </si>
  <si>
    <t>_____</t>
  </si>
  <si>
    <t>___________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</si>
  <si>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</si>
  <si>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</si>
  <si>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 xml:space="preserve"> (инициалы, фамилия)</t>
  </si>
  <si>
    <t>Количество открытых накопительных счетов ”депо“ в том числе открытых:</t>
  </si>
  <si>
    <t>Открытое акционерное общество "Белагропромбанк"</t>
  </si>
  <si>
    <t>220036, г.Минск, пр-т Жукова, 3, тел./факс +375 (17) 218 57 14, кор.счет в Национальном банке Республики Беларусь: № 3200009640011, код 042</t>
  </si>
  <si>
    <t>info@belapb.by</t>
  </si>
  <si>
    <t>1 января 2017 года</t>
  </si>
  <si>
    <t>С.П.Чугай</t>
  </si>
  <si>
    <t>М.А.Шаповалова</t>
  </si>
  <si>
    <t>Экономист 1 категории Управления ценных бумаг, Дедорова О.А., тел. 229 64 42</t>
  </si>
  <si>
    <t>Государственные облигации с процентным доходом, номинированные в иностранной валюте</t>
  </si>
  <si>
    <t>За отчетный квартал к сделкам отнесено 6 дополнительных соглашений к договорам залога (1 о расторжении договоро залоге, 1 об изменении количества и суммы ценных бумаг, переданных в залог, 4 не изменивших количества и суммы ценных бумаг, переданных в залог )</t>
  </si>
  <si>
    <r>
      <t>За отчетный квартал к сделкам покупки отнесено 7 сделок по приобретению акций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собственной эмиссии в количестве 509 467 554 шт. на сумму 101 893,5108 тыс.бел.рублей; погашение 3 выпусков облигаций собственной эмиссии 23 инвесторам</t>
    </r>
  </si>
  <si>
    <t xml:space="preserve">Главный бухгалтер </t>
  </si>
  <si>
    <t>Заместитель Председателя Правления</t>
  </si>
  <si>
    <t xml:space="preserve">За отчетный квартал к сделкам продажи отнесено 1 дополнительное соглашение об изменении суммы договора купли-продажи облигаций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</si>
</sst>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#,##0.00_р_.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"/>
    <numFmt numFmtId="180" formatCode="#,##0.0000"/>
    <numFmt numFmtId="181" formatCode="#,##0.000"/>
    <numFmt numFmtId="182" formatCode="0.0000"/>
    <numFmt numFmtId="183" formatCode="#,##0\ &quot;р.&quot;;\-#,##0\ &quot;р.&quot;"/>
    <numFmt numFmtId="184" formatCode="#,##0.0"/>
    <numFmt numFmtId="185" formatCode="_(&quot;$&quot;* #,##0.00_);_(&quot;$&quot;* \(#,##0.00\);_(&quot;$&quot;* &quot;-&quot;??_);_(@_)"/>
    <numFmt numFmtId="186" formatCode="0.000000"/>
    <numFmt numFmtId="187" formatCode="#,##0.000000_ ;\-#,##0.000000\ "/>
    <numFmt numFmtId="188" formatCode="_-* #,##0.000000_р_._-;\-* #,##0.000000_р_._-;_-* &quot;-&quot;????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10">
      <alignment horizontal="center"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3" fontId="2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173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11" xfId="0" applyFont="1" applyBorder="1" applyAlignment="1">
      <alignment wrapText="1"/>
    </xf>
    <xf numFmtId="0" fontId="15" fillId="0" borderId="0" xfId="0" applyFont="1" applyAlignment="1">
      <alignment horizontal="left" vertical="justify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vertical="justify" wrapText="1"/>
    </xf>
    <xf numFmtId="49" fontId="6" fillId="32" borderId="12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left"/>
    </xf>
    <xf numFmtId="3" fontId="21" fillId="32" borderId="13" xfId="0" applyNumberFormat="1" applyFont="1" applyFill="1" applyBorder="1" applyAlignment="1">
      <alignment vertical="top" wrapText="1"/>
    </xf>
    <xf numFmtId="173" fontId="21" fillId="32" borderId="13" xfId="0" applyNumberFormat="1" applyFont="1" applyFill="1" applyBorder="1" applyAlignment="1">
      <alignment vertical="top" wrapText="1"/>
    </xf>
    <xf numFmtId="0" fontId="6" fillId="32" borderId="12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3" fontId="21" fillId="32" borderId="10" xfId="0" applyNumberFormat="1" applyFont="1" applyFill="1" applyBorder="1" applyAlignment="1">
      <alignment vertical="top" wrapText="1"/>
    </xf>
    <xf numFmtId="173" fontId="21" fillId="32" borderId="10" xfId="0" applyNumberFormat="1" applyFont="1" applyFill="1" applyBorder="1" applyAlignment="1">
      <alignment vertical="top" wrapText="1"/>
    </xf>
    <xf numFmtId="4" fontId="21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justify" wrapText="1"/>
    </xf>
    <xf numFmtId="0" fontId="6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173" fontId="6" fillId="32" borderId="10" xfId="0" applyNumberFormat="1" applyFont="1" applyFill="1" applyBorder="1" applyAlignment="1">
      <alignment/>
    </xf>
    <xf numFmtId="173" fontId="6" fillId="32" borderId="10" xfId="0" applyNumberFormat="1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173" fontId="6" fillId="32" borderId="12" xfId="0" applyNumberFormat="1" applyFont="1" applyFill="1" applyBorder="1" applyAlignment="1">
      <alignment vertical="top" wrapText="1"/>
    </xf>
    <xf numFmtId="173" fontId="6" fillId="32" borderId="12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173" fontId="6" fillId="32" borderId="12" xfId="0" applyNumberFormat="1" applyFont="1" applyFill="1" applyBorder="1" applyAlignment="1">
      <alignment horizontal="right"/>
    </xf>
    <xf numFmtId="49" fontId="6" fillId="32" borderId="1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173" fontId="6" fillId="32" borderId="10" xfId="0" applyNumberFormat="1" applyFont="1" applyFill="1" applyBorder="1" applyAlignment="1">
      <alignment horizontal="right"/>
    </xf>
    <xf numFmtId="0" fontId="6" fillId="32" borderId="0" xfId="0" applyFont="1" applyFill="1" applyAlignment="1">
      <alignment wrapText="1"/>
    </xf>
    <xf numFmtId="0" fontId="21" fillId="32" borderId="10" xfId="0" applyFont="1" applyFill="1" applyBorder="1" applyAlignment="1">
      <alignment vertical="top" wrapText="1"/>
    </xf>
    <xf numFmtId="3" fontId="6" fillId="32" borderId="10" xfId="0" applyNumberFormat="1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center" vertical="top" wrapText="1"/>
    </xf>
    <xf numFmtId="3" fontId="21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/>
    </xf>
    <xf numFmtId="173" fontId="6" fillId="32" borderId="14" xfId="0" applyNumberFormat="1" applyFont="1" applyFill="1" applyBorder="1" applyAlignment="1">
      <alignment/>
    </xf>
    <xf numFmtId="0" fontId="15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vertical="center"/>
    </xf>
    <xf numFmtId="0" fontId="22" fillId="32" borderId="10" xfId="0" applyFont="1" applyFill="1" applyBorder="1" applyAlignment="1">
      <alignment vertical="center" wrapText="1"/>
    </xf>
    <xf numFmtId="173" fontId="6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justify" vertical="center" wrapText="1"/>
    </xf>
    <xf numFmtId="173" fontId="6" fillId="32" borderId="1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Alignment="1">
      <alignment/>
    </xf>
    <xf numFmtId="0" fontId="6" fillId="32" borderId="10" xfId="0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right" wrapText="1"/>
    </xf>
    <xf numFmtId="3" fontId="6" fillId="32" borderId="10" xfId="0" applyNumberFormat="1" applyFont="1" applyFill="1" applyBorder="1" applyAlignment="1">
      <alignment horizontal="right" wrapText="1"/>
    </xf>
    <xf numFmtId="1" fontId="6" fillId="32" borderId="10" xfId="0" applyNumberFormat="1" applyFont="1" applyFill="1" applyBorder="1" applyAlignment="1">
      <alignment horizontal="right"/>
    </xf>
    <xf numFmtId="1" fontId="6" fillId="32" borderId="10" xfId="0" applyNumberFormat="1" applyFont="1" applyFill="1" applyBorder="1" applyAlignment="1">
      <alignment horizontal="right" wrapText="1"/>
    </xf>
    <xf numFmtId="0" fontId="21" fillId="32" borderId="12" xfId="0" applyFont="1" applyFill="1" applyBorder="1" applyAlignment="1">
      <alignment/>
    </xf>
    <xf numFmtId="3" fontId="21" fillId="32" borderId="12" xfId="0" applyNumberFormat="1" applyFont="1" applyFill="1" applyBorder="1" applyAlignment="1">
      <alignment/>
    </xf>
    <xf numFmtId="173" fontId="21" fillId="32" borderId="12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top"/>
    </xf>
    <xf numFmtId="11" fontId="8" fillId="4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72" fontId="59" fillId="4" borderId="0" xfId="42" applyNumberFormat="1" applyFont="1" applyFill="1" applyAlignment="1" applyProtection="1">
      <alignment horizontal="left"/>
      <protection/>
    </xf>
    <xf numFmtId="172" fontId="8" fillId="4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center" wrapText="1" shrinkToFit="1"/>
    </xf>
    <xf numFmtId="172" fontId="4" fillId="4" borderId="0" xfId="0" applyNumberFormat="1" applyFont="1" applyFill="1" applyAlignment="1">
      <alignment horizontal="left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_Форма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_Форма 2" xfId="58"/>
    <cellStyle name="Обычный 3" xfId="59"/>
    <cellStyle name="Обычный 3 3" xfId="60"/>
    <cellStyle name="Обычный 3 4" xfId="61"/>
    <cellStyle name="Обычный 3_Форма 2" xfId="62"/>
    <cellStyle name="Обычный 4" xfId="63"/>
    <cellStyle name="Обычный 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lapb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zoomScalePageLayoutView="0" workbookViewId="0" topLeftCell="A82">
      <selection activeCell="E21" sqref="E21"/>
    </sheetView>
  </sheetViews>
  <sheetFormatPr defaultColWidth="9.00390625" defaultRowHeight="12.75"/>
  <cols>
    <col min="1" max="1" width="18.875" style="12" customWidth="1"/>
    <col min="2" max="2" width="9.125" style="12" customWidth="1"/>
    <col min="3" max="3" width="9.875" style="12" customWidth="1"/>
    <col min="4" max="4" width="8.375" style="12" customWidth="1"/>
    <col min="5" max="5" width="12.125" style="12" customWidth="1"/>
    <col min="6" max="6" width="13.875" style="12" customWidth="1"/>
    <col min="7" max="7" width="9.125" style="12" customWidth="1"/>
    <col min="8" max="8" width="12.75390625" style="12" customWidth="1"/>
    <col min="9" max="9" width="15.125" style="12" customWidth="1"/>
    <col min="10" max="10" width="20.75390625" style="12" customWidth="1"/>
    <col min="11" max="16384" width="9.125" style="12" customWidth="1"/>
  </cols>
  <sheetData>
    <row r="1" spans="1:10" ht="12.75">
      <c r="A1" s="17"/>
      <c r="B1" s="17"/>
      <c r="C1" s="17"/>
      <c r="D1" s="17"/>
      <c r="E1" s="17"/>
      <c r="F1" s="17"/>
      <c r="H1" s="17"/>
      <c r="J1" s="17"/>
    </row>
    <row r="2" spans="1:10" ht="15.75">
      <c r="A2" s="17"/>
      <c r="B2" s="17"/>
      <c r="C2" s="17"/>
      <c r="D2" s="17"/>
      <c r="E2" s="17"/>
      <c r="F2" s="17"/>
      <c r="G2" s="15" t="s">
        <v>234</v>
      </c>
      <c r="H2" s="17"/>
      <c r="J2" s="17"/>
    </row>
    <row r="3" spans="1:10" ht="15.75">
      <c r="A3" s="17"/>
      <c r="B3" s="17"/>
      <c r="C3" s="17"/>
      <c r="D3" s="17"/>
      <c r="E3" s="17"/>
      <c r="F3" s="17"/>
      <c r="G3" s="15" t="s">
        <v>235</v>
      </c>
      <c r="H3" s="17"/>
      <c r="J3" s="17"/>
    </row>
    <row r="4" spans="1:10" ht="15.75">
      <c r="A4" s="17"/>
      <c r="B4" s="17"/>
      <c r="C4" s="17"/>
      <c r="D4" s="17"/>
      <c r="E4" s="17"/>
      <c r="F4" s="17"/>
      <c r="G4" s="15" t="s">
        <v>236</v>
      </c>
      <c r="H4" s="17"/>
      <c r="J4" s="17"/>
    </row>
    <row r="5" spans="1:10" ht="15.75">
      <c r="A5" s="17"/>
      <c r="B5" s="17"/>
      <c r="C5" s="17"/>
      <c r="D5" s="17"/>
      <c r="E5" s="17"/>
      <c r="F5" s="17"/>
      <c r="G5" s="15" t="s">
        <v>237</v>
      </c>
      <c r="H5" s="17"/>
      <c r="J5" s="17"/>
    </row>
    <row r="6" spans="1:10" ht="15.75">
      <c r="A6" s="17"/>
      <c r="B6" s="17"/>
      <c r="C6" s="17"/>
      <c r="D6" s="17"/>
      <c r="E6" s="17"/>
      <c r="F6" s="17"/>
      <c r="G6" s="17"/>
      <c r="H6" s="17"/>
      <c r="I6" s="4"/>
      <c r="J6" s="17"/>
    </row>
    <row r="7" spans="1:10" ht="18.75">
      <c r="A7" s="17"/>
      <c r="B7" s="17"/>
      <c r="C7" s="17"/>
      <c r="D7" s="17"/>
      <c r="E7" s="17"/>
      <c r="F7" s="17"/>
      <c r="G7" s="18" t="s">
        <v>238</v>
      </c>
      <c r="H7" s="17"/>
      <c r="I7" s="4"/>
      <c r="J7" s="17"/>
    </row>
    <row r="8" spans="1:10" ht="15.75">
      <c r="A8" s="17"/>
      <c r="B8" s="17"/>
      <c r="C8" s="17"/>
      <c r="D8" s="17"/>
      <c r="E8" s="17"/>
      <c r="F8" s="17"/>
      <c r="G8" s="17"/>
      <c r="H8" s="17"/>
      <c r="I8" s="4"/>
      <c r="J8" s="17"/>
    </row>
    <row r="9" spans="1:10" ht="15.75">
      <c r="A9" s="11" t="s">
        <v>96</v>
      </c>
      <c r="D9" s="96">
        <v>100693551</v>
      </c>
      <c r="E9" s="17"/>
      <c r="F9" s="17"/>
      <c r="G9" s="12" t="s">
        <v>239</v>
      </c>
      <c r="H9" s="17"/>
      <c r="I9" s="4"/>
      <c r="J9" s="17"/>
    </row>
    <row r="10" spans="1:10" ht="12.75">
      <c r="A10" s="17"/>
      <c r="B10" s="17"/>
      <c r="C10" s="17"/>
      <c r="D10" s="17"/>
      <c r="E10" s="17"/>
      <c r="F10" s="17"/>
      <c r="G10" s="12" t="s">
        <v>240</v>
      </c>
      <c r="H10" s="17"/>
      <c r="J10" s="19"/>
    </row>
    <row r="11" spans="3:10" ht="12.75">
      <c r="C11" s="17"/>
      <c r="E11" s="17"/>
      <c r="F11" s="17"/>
      <c r="G11" s="12" t="s">
        <v>241</v>
      </c>
      <c r="H11" s="17"/>
      <c r="J11" s="17"/>
    </row>
    <row r="12" spans="1:10" ht="15">
      <c r="A12" s="11" t="s">
        <v>97</v>
      </c>
      <c r="B12" s="17"/>
      <c r="C12" s="17"/>
      <c r="E12" s="17"/>
      <c r="F12" s="17"/>
      <c r="G12" s="12" t="s">
        <v>242</v>
      </c>
      <c r="H12" s="20"/>
      <c r="I12" s="21"/>
      <c r="J12" s="17"/>
    </row>
    <row r="13" spans="1:10" ht="15">
      <c r="A13" s="107" t="s">
        <v>267</v>
      </c>
      <c r="B13" s="108"/>
      <c r="C13" s="108"/>
      <c r="D13" s="108"/>
      <c r="E13" s="108"/>
      <c r="F13" s="17"/>
      <c r="G13" s="12" t="s">
        <v>243</v>
      </c>
      <c r="H13" s="20"/>
      <c r="I13" s="21"/>
      <c r="J13" s="17"/>
    </row>
    <row r="14" spans="1:10" ht="28.5" customHeight="1">
      <c r="A14" s="131" t="s">
        <v>263</v>
      </c>
      <c r="B14" s="131"/>
      <c r="C14" s="131"/>
      <c r="D14" s="131"/>
      <c r="E14" s="131"/>
      <c r="F14" s="17"/>
      <c r="G14" s="128" t="s">
        <v>259</v>
      </c>
      <c r="H14" s="128"/>
      <c r="I14" s="128"/>
      <c r="J14" s="128"/>
    </row>
    <row r="15" spans="1:10" ht="30.75" customHeight="1">
      <c r="A15" s="109" t="s">
        <v>268</v>
      </c>
      <c r="B15" s="110"/>
      <c r="C15" s="110"/>
      <c r="D15" s="110"/>
      <c r="E15" s="110"/>
      <c r="F15" s="17"/>
      <c r="H15" s="20"/>
      <c r="I15" s="20"/>
      <c r="J15" s="17"/>
    </row>
    <row r="16" spans="1:5" ht="14.25" customHeight="1">
      <c r="A16" s="12" t="s">
        <v>251</v>
      </c>
      <c r="C16" s="129" t="s">
        <v>269</v>
      </c>
      <c r="D16" s="130"/>
      <c r="E16" s="130"/>
    </row>
    <row r="17" ht="19.5">
      <c r="E17" s="5" t="s">
        <v>92</v>
      </c>
    </row>
    <row r="18" ht="19.5">
      <c r="E18" s="5" t="s">
        <v>98</v>
      </c>
    </row>
    <row r="19" spans="2:7" ht="18" customHeight="1">
      <c r="B19" s="6" t="s">
        <v>126</v>
      </c>
      <c r="C19" s="22"/>
      <c r="D19" s="5"/>
      <c r="E19" s="132" t="s">
        <v>270</v>
      </c>
      <c r="F19" s="132"/>
      <c r="G19" s="132"/>
    </row>
    <row r="21" ht="15.75">
      <c r="E21" s="23" t="s">
        <v>66</v>
      </c>
    </row>
    <row r="22" ht="15.75">
      <c r="C22" s="9" t="s">
        <v>67</v>
      </c>
    </row>
    <row r="24" spans="1:10" ht="12.75">
      <c r="A24" s="123" t="s">
        <v>0</v>
      </c>
      <c r="B24" s="120" t="s">
        <v>64</v>
      </c>
      <c r="C24" s="120" t="s">
        <v>112</v>
      </c>
      <c r="D24" s="123" t="s">
        <v>113</v>
      </c>
      <c r="E24" s="124"/>
      <c r="F24" s="111"/>
      <c r="G24" s="123" t="s">
        <v>1</v>
      </c>
      <c r="H24" s="124"/>
      <c r="I24" s="111"/>
      <c r="J24" s="111" t="s">
        <v>2</v>
      </c>
    </row>
    <row r="25" spans="1:10" ht="12.75">
      <c r="A25" s="133"/>
      <c r="B25" s="121"/>
      <c r="C25" s="121"/>
      <c r="D25" s="125"/>
      <c r="E25" s="126"/>
      <c r="F25" s="127"/>
      <c r="G25" s="125"/>
      <c r="H25" s="126"/>
      <c r="I25" s="127"/>
      <c r="J25" s="112"/>
    </row>
    <row r="26" spans="1:10" ht="12.75" customHeight="1">
      <c r="A26" s="133"/>
      <c r="B26" s="121"/>
      <c r="C26" s="121"/>
      <c r="D26" s="113" t="s">
        <v>3</v>
      </c>
      <c r="E26" s="114"/>
      <c r="F26" s="120" t="s">
        <v>228</v>
      </c>
      <c r="G26" s="113" t="s">
        <v>3</v>
      </c>
      <c r="H26" s="114"/>
      <c r="I26" s="120" t="s">
        <v>228</v>
      </c>
      <c r="J26" s="112"/>
    </row>
    <row r="27" spans="1:10" ht="12.75">
      <c r="A27" s="133"/>
      <c r="B27" s="121"/>
      <c r="C27" s="121"/>
      <c r="D27" s="115" t="s">
        <v>114</v>
      </c>
      <c r="E27" s="115" t="s">
        <v>115</v>
      </c>
      <c r="F27" s="121"/>
      <c r="G27" s="115" t="s">
        <v>114</v>
      </c>
      <c r="H27" s="115" t="s">
        <v>115</v>
      </c>
      <c r="I27" s="121"/>
      <c r="J27" s="112"/>
    </row>
    <row r="28" spans="1:10" ht="24.75" customHeight="1">
      <c r="A28" s="133"/>
      <c r="B28" s="121"/>
      <c r="C28" s="121"/>
      <c r="D28" s="118"/>
      <c r="E28" s="118"/>
      <c r="F28" s="121"/>
      <c r="G28" s="116"/>
      <c r="H28" s="118"/>
      <c r="I28" s="121"/>
      <c r="J28" s="112"/>
    </row>
    <row r="29" spans="1:10" ht="12.75">
      <c r="A29" s="125"/>
      <c r="B29" s="122"/>
      <c r="C29" s="122"/>
      <c r="D29" s="119"/>
      <c r="E29" s="119"/>
      <c r="F29" s="122"/>
      <c r="G29" s="117"/>
      <c r="H29" s="119"/>
      <c r="I29" s="122"/>
      <c r="J29" s="112"/>
    </row>
    <row r="30" spans="1:10" ht="13.5" thickBot="1">
      <c r="A30" s="25">
        <v>1</v>
      </c>
      <c r="B30" s="26">
        <v>2</v>
      </c>
      <c r="C30" s="25">
        <v>3</v>
      </c>
      <c r="D30" s="25">
        <v>4</v>
      </c>
      <c r="E30" s="25">
        <v>5</v>
      </c>
      <c r="F30" s="25">
        <v>6</v>
      </c>
      <c r="G30" s="25">
        <v>7</v>
      </c>
      <c r="H30" s="25">
        <v>8</v>
      </c>
      <c r="I30" s="25">
        <v>9</v>
      </c>
      <c r="J30" s="25">
        <v>10</v>
      </c>
    </row>
    <row r="31" spans="1:10" s="58" customFormat="1" ht="114.75">
      <c r="A31" s="52" t="s">
        <v>116</v>
      </c>
      <c r="B31" s="53" t="s">
        <v>36</v>
      </c>
      <c r="C31" s="54"/>
      <c r="D31" s="55">
        <f aca="true" t="shared" si="0" ref="D31:I31">D32+D33-D34</f>
        <v>175</v>
      </c>
      <c r="E31" s="55">
        <f t="shared" si="0"/>
        <v>31626849</v>
      </c>
      <c r="F31" s="56">
        <f t="shared" si="0"/>
        <v>2139086.5999999996</v>
      </c>
      <c r="G31" s="55">
        <f t="shared" si="0"/>
        <v>521</v>
      </c>
      <c r="H31" s="55">
        <f t="shared" si="0"/>
        <v>95686417</v>
      </c>
      <c r="I31" s="56">
        <f t="shared" si="0"/>
        <v>6453634.405040999</v>
      </c>
      <c r="J31" s="57"/>
    </row>
    <row r="32" spans="1:10" s="58" customFormat="1" ht="12.75">
      <c r="A32" s="59" t="s">
        <v>4</v>
      </c>
      <c r="B32" s="59"/>
      <c r="C32" s="60" t="s">
        <v>118</v>
      </c>
      <c r="D32" s="61">
        <f aca="true" t="shared" si="1" ref="D32:I32">D50+D72+D106+D136+D150+D164</f>
        <v>93</v>
      </c>
      <c r="E32" s="61">
        <f t="shared" si="1"/>
        <v>18100158</v>
      </c>
      <c r="F32" s="62">
        <f t="shared" si="1"/>
        <v>1706468.8419999997</v>
      </c>
      <c r="G32" s="61">
        <f t="shared" si="1"/>
        <v>277</v>
      </c>
      <c r="H32" s="61">
        <f t="shared" si="1"/>
        <v>51111483</v>
      </c>
      <c r="I32" s="62">
        <f t="shared" si="1"/>
        <v>4573532.241529999</v>
      </c>
      <c r="J32" s="59"/>
    </row>
    <row r="33" spans="1:10" s="58" customFormat="1" ht="12.75">
      <c r="A33" s="59" t="s">
        <v>5</v>
      </c>
      <c r="B33" s="59"/>
      <c r="C33" s="60" t="s">
        <v>119</v>
      </c>
      <c r="D33" s="61">
        <f aca="true" t="shared" si="2" ref="D33:I33">D51+D73+D107+D142+D156+D170</f>
        <v>82</v>
      </c>
      <c r="E33" s="61">
        <f t="shared" si="2"/>
        <v>13526691</v>
      </c>
      <c r="F33" s="62">
        <f t="shared" si="2"/>
        <v>432617.75800000003</v>
      </c>
      <c r="G33" s="61">
        <f t="shared" si="2"/>
        <v>244</v>
      </c>
      <c r="H33" s="61">
        <f t="shared" si="2"/>
        <v>44574934</v>
      </c>
      <c r="I33" s="62">
        <f t="shared" si="2"/>
        <v>1880102.1635109999</v>
      </c>
      <c r="J33" s="59"/>
    </row>
    <row r="34" spans="1:10" s="58" customFormat="1" ht="12.75">
      <c r="A34" s="59" t="s">
        <v>137</v>
      </c>
      <c r="B34" s="59"/>
      <c r="C34" s="60" t="s">
        <v>39</v>
      </c>
      <c r="D34" s="61">
        <f aca="true" t="shared" si="3" ref="D34:I34">D52+D74+D108+D148+D162+D176</f>
        <v>0</v>
      </c>
      <c r="E34" s="61">
        <f t="shared" si="3"/>
        <v>0</v>
      </c>
      <c r="F34" s="63">
        <f t="shared" si="3"/>
        <v>0</v>
      </c>
      <c r="G34" s="61">
        <f t="shared" si="3"/>
        <v>0</v>
      </c>
      <c r="H34" s="61">
        <f t="shared" si="3"/>
        <v>0</v>
      </c>
      <c r="I34" s="61">
        <f t="shared" si="3"/>
        <v>0</v>
      </c>
      <c r="J34" s="59"/>
    </row>
    <row r="35" spans="1:10" s="58" customFormat="1" ht="63.75">
      <c r="A35" s="64" t="s">
        <v>142</v>
      </c>
      <c r="B35" s="65" t="s">
        <v>6</v>
      </c>
      <c r="C35" s="66"/>
      <c r="D35" s="67">
        <f aca="true" t="shared" si="4" ref="D35:I35">D36+D42-D48</f>
        <v>0</v>
      </c>
      <c r="E35" s="67">
        <f t="shared" si="4"/>
        <v>0</v>
      </c>
      <c r="F35" s="68">
        <f t="shared" si="4"/>
        <v>0</v>
      </c>
      <c r="G35" s="67">
        <f t="shared" si="4"/>
        <v>0</v>
      </c>
      <c r="H35" s="67">
        <f t="shared" si="4"/>
        <v>0</v>
      </c>
      <c r="I35" s="68">
        <f t="shared" si="4"/>
        <v>0</v>
      </c>
      <c r="J35" s="67"/>
    </row>
    <row r="36" spans="1:10" s="58" customFormat="1" ht="12.75">
      <c r="A36" s="59" t="s">
        <v>4</v>
      </c>
      <c r="B36" s="59"/>
      <c r="C36" s="60" t="s">
        <v>118</v>
      </c>
      <c r="D36" s="59"/>
      <c r="E36" s="59"/>
      <c r="F36" s="69"/>
      <c r="G36" s="59"/>
      <c r="H36" s="59"/>
      <c r="I36" s="69"/>
      <c r="J36" s="59"/>
    </row>
    <row r="37" spans="1:10" s="58" customFormat="1" ht="51">
      <c r="A37" s="64" t="s">
        <v>151</v>
      </c>
      <c r="B37" s="59"/>
      <c r="C37" s="60" t="s">
        <v>232</v>
      </c>
      <c r="D37" s="59" t="s">
        <v>141</v>
      </c>
      <c r="E37" s="59" t="s">
        <v>141</v>
      </c>
      <c r="F37" s="69" t="s">
        <v>141</v>
      </c>
      <c r="G37" s="59" t="s">
        <v>141</v>
      </c>
      <c r="H37" s="59" t="s">
        <v>141</v>
      </c>
      <c r="I37" s="69" t="s">
        <v>141</v>
      </c>
      <c r="J37" s="59" t="s">
        <v>141</v>
      </c>
    </row>
    <row r="38" spans="1:10" s="58" customFormat="1" ht="38.25">
      <c r="A38" s="64" t="s">
        <v>143</v>
      </c>
      <c r="B38" s="59"/>
      <c r="C38" s="60" t="s">
        <v>144</v>
      </c>
      <c r="D38" s="59"/>
      <c r="E38" s="59"/>
      <c r="F38" s="69"/>
      <c r="G38" s="59"/>
      <c r="H38" s="59"/>
      <c r="I38" s="69"/>
      <c r="J38" s="59"/>
    </row>
    <row r="39" spans="1:10" s="58" customFormat="1" ht="25.5">
      <c r="A39" s="64" t="s">
        <v>145</v>
      </c>
      <c r="B39" s="59"/>
      <c r="C39" s="60" t="s">
        <v>148</v>
      </c>
      <c r="D39" s="59"/>
      <c r="E39" s="59"/>
      <c r="F39" s="69"/>
      <c r="G39" s="59"/>
      <c r="H39" s="59"/>
      <c r="I39" s="69"/>
      <c r="J39" s="59"/>
    </row>
    <row r="40" spans="1:10" s="58" customFormat="1" ht="25.5">
      <c r="A40" s="64" t="s">
        <v>146</v>
      </c>
      <c r="B40" s="59"/>
      <c r="C40" s="60" t="s">
        <v>149</v>
      </c>
      <c r="D40" s="59"/>
      <c r="E40" s="59"/>
      <c r="F40" s="69"/>
      <c r="G40" s="59"/>
      <c r="H40" s="59"/>
      <c r="I40" s="69"/>
      <c r="J40" s="59"/>
    </row>
    <row r="41" spans="1:10" s="58" customFormat="1" ht="38.25">
      <c r="A41" s="64" t="s">
        <v>147</v>
      </c>
      <c r="B41" s="59"/>
      <c r="C41" s="60" t="s">
        <v>150</v>
      </c>
      <c r="D41" s="59"/>
      <c r="E41" s="59"/>
      <c r="F41" s="69"/>
      <c r="G41" s="59"/>
      <c r="H41" s="59"/>
      <c r="I41" s="69"/>
      <c r="J41" s="59"/>
    </row>
    <row r="42" spans="1:10" s="58" customFormat="1" ht="12.75">
      <c r="A42" s="59" t="s">
        <v>5</v>
      </c>
      <c r="B42" s="59"/>
      <c r="C42" s="60" t="s">
        <v>119</v>
      </c>
      <c r="D42" s="59"/>
      <c r="E42" s="59"/>
      <c r="F42" s="69"/>
      <c r="G42" s="59"/>
      <c r="H42" s="59"/>
      <c r="I42" s="69"/>
      <c r="J42" s="59"/>
    </row>
    <row r="43" spans="1:10" s="58" customFormat="1" ht="51">
      <c r="A43" s="64" t="s">
        <v>151</v>
      </c>
      <c r="B43" s="59"/>
      <c r="C43" s="60" t="s">
        <v>233</v>
      </c>
      <c r="D43" s="59" t="s">
        <v>141</v>
      </c>
      <c r="E43" s="59" t="s">
        <v>141</v>
      </c>
      <c r="F43" s="69" t="s">
        <v>141</v>
      </c>
      <c r="G43" s="59" t="s">
        <v>141</v>
      </c>
      <c r="H43" s="59" t="s">
        <v>141</v>
      </c>
      <c r="I43" s="69" t="s">
        <v>141</v>
      </c>
      <c r="J43" s="59" t="s">
        <v>141</v>
      </c>
    </row>
    <row r="44" spans="1:10" s="58" customFormat="1" ht="38.25">
      <c r="A44" s="64" t="s">
        <v>143</v>
      </c>
      <c r="B44" s="59"/>
      <c r="C44" s="60" t="s">
        <v>152</v>
      </c>
      <c r="D44" s="59"/>
      <c r="E44" s="59"/>
      <c r="F44" s="69"/>
      <c r="G44" s="59"/>
      <c r="H44" s="59"/>
      <c r="I44" s="69"/>
      <c r="J44" s="59"/>
    </row>
    <row r="45" spans="1:10" s="58" customFormat="1" ht="25.5">
      <c r="A45" s="64" t="s">
        <v>145</v>
      </c>
      <c r="B45" s="59"/>
      <c r="C45" s="60" t="s">
        <v>153</v>
      </c>
      <c r="D45" s="59"/>
      <c r="E45" s="59"/>
      <c r="F45" s="69"/>
      <c r="G45" s="59"/>
      <c r="H45" s="59"/>
      <c r="I45" s="69"/>
      <c r="J45" s="59"/>
    </row>
    <row r="46" spans="1:10" s="58" customFormat="1" ht="25.5">
      <c r="A46" s="64" t="s">
        <v>146</v>
      </c>
      <c r="B46" s="59"/>
      <c r="C46" s="60" t="s">
        <v>154</v>
      </c>
      <c r="D46" s="59"/>
      <c r="E46" s="59"/>
      <c r="F46" s="69"/>
      <c r="G46" s="59"/>
      <c r="H46" s="59"/>
      <c r="I46" s="69"/>
      <c r="J46" s="59"/>
    </row>
    <row r="47" spans="1:10" s="58" customFormat="1" ht="38.25">
      <c r="A47" s="64" t="s">
        <v>147</v>
      </c>
      <c r="B47" s="59"/>
      <c r="C47" s="60" t="s">
        <v>155</v>
      </c>
      <c r="D47" s="59"/>
      <c r="E47" s="59"/>
      <c r="F47" s="69"/>
      <c r="G47" s="59"/>
      <c r="H47" s="59"/>
      <c r="I47" s="69"/>
      <c r="J47" s="59"/>
    </row>
    <row r="48" spans="1:10" s="58" customFormat="1" ht="12.75">
      <c r="A48" s="59" t="s">
        <v>137</v>
      </c>
      <c r="B48" s="59"/>
      <c r="C48" s="60" t="s">
        <v>39</v>
      </c>
      <c r="D48" s="70"/>
      <c r="E48" s="70"/>
      <c r="F48" s="71"/>
      <c r="G48" s="70"/>
      <c r="H48" s="70"/>
      <c r="I48" s="71"/>
      <c r="J48" s="70"/>
    </row>
    <row r="49" spans="1:10" s="58" customFormat="1" ht="12.75">
      <c r="A49" s="52" t="s">
        <v>7</v>
      </c>
      <c r="B49" s="53" t="s">
        <v>117</v>
      </c>
      <c r="C49" s="54"/>
      <c r="D49" s="103">
        <f aca="true" t="shared" si="5" ref="D49:I49">D50+D51-D52</f>
        <v>18</v>
      </c>
      <c r="E49" s="104">
        <f t="shared" si="5"/>
        <v>3940</v>
      </c>
      <c r="F49" s="105">
        <f t="shared" si="5"/>
        <v>5355.271</v>
      </c>
      <c r="G49" s="103">
        <f t="shared" si="5"/>
        <v>61</v>
      </c>
      <c r="H49" s="104">
        <f t="shared" si="5"/>
        <v>566720</v>
      </c>
      <c r="I49" s="105">
        <f t="shared" si="5"/>
        <v>13393.428</v>
      </c>
      <c r="J49" s="57"/>
    </row>
    <row r="50" spans="1:10" s="58" customFormat="1" ht="12.75">
      <c r="A50" s="64" t="s">
        <v>4</v>
      </c>
      <c r="B50" s="73"/>
      <c r="C50" s="60" t="s">
        <v>118</v>
      </c>
      <c r="D50" s="67">
        <v>16</v>
      </c>
      <c r="E50" s="77">
        <v>1577</v>
      </c>
      <c r="F50" s="68">
        <v>36.447</v>
      </c>
      <c r="G50" s="67">
        <v>55</v>
      </c>
      <c r="H50" s="74">
        <v>379058</v>
      </c>
      <c r="I50" s="68">
        <v>658.282</v>
      </c>
      <c r="J50" s="67"/>
    </row>
    <row r="51" spans="1:10" s="58" customFormat="1" ht="12.75">
      <c r="A51" s="64" t="s">
        <v>5</v>
      </c>
      <c r="B51" s="73"/>
      <c r="C51" s="60" t="s">
        <v>119</v>
      </c>
      <c r="D51" s="67">
        <v>2</v>
      </c>
      <c r="E51" s="77">
        <v>2363</v>
      </c>
      <c r="F51" s="68">
        <v>5318.824</v>
      </c>
      <c r="G51" s="67">
        <v>6</v>
      </c>
      <c r="H51" s="74">
        <v>187662</v>
      </c>
      <c r="I51" s="68">
        <v>12735.146</v>
      </c>
      <c r="J51" s="67"/>
    </row>
    <row r="52" spans="1:10" s="58" customFormat="1" ht="12.75">
      <c r="A52" s="59" t="s">
        <v>137</v>
      </c>
      <c r="B52" s="59"/>
      <c r="C52" s="60" t="s">
        <v>39</v>
      </c>
      <c r="D52" s="67">
        <v>0</v>
      </c>
      <c r="E52" s="67">
        <v>0</v>
      </c>
      <c r="F52" s="68">
        <v>0</v>
      </c>
      <c r="G52" s="67">
        <v>0</v>
      </c>
      <c r="H52" s="67">
        <v>0</v>
      </c>
      <c r="I52" s="68">
        <v>0</v>
      </c>
      <c r="J52" s="67"/>
    </row>
    <row r="53" spans="1:10" s="58" customFormat="1" ht="63.75">
      <c r="A53" s="64" t="s">
        <v>182</v>
      </c>
      <c r="B53" s="73" t="s">
        <v>8</v>
      </c>
      <c r="C53" s="66"/>
      <c r="D53" s="57">
        <f aca="true" t="shared" si="6" ref="D53:I53">D54+D60-D66</f>
        <v>0</v>
      </c>
      <c r="E53" s="57">
        <f t="shared" si="6"/>
        <v>0</v>
      </c>
      <c r="F53" s="72">
        <f t="shared" si="6"/>
        <v>0</v>
      </c>
      <c r="G53" s="57">
        <f t="shared" si="6"/>
        <v>0</v>
      </c>
      <c r="H53" s="57">
        <f t="shared" si="6"/>
        <v>0</v>
      </c>
      <c r="I53" s="72">
        <f t="shared" si="6"/>
        <v>0</v>
      </c>
      <c r="J53" s="67"/>
    </row>
    <row r="54" spans="1:10" s="58" customFormat="1" ht="12.75">
      <c r="A54" s="64" t="s">
        <v>4</v>
      </c>
      <c r="B54" s="73"/>
      <c r="C54" s="60" t="s">
        <v>118</v>
      </c>
      <c r="D54" s="67"/>
      <c r="E54" s="67"/>
      <c r="F54" s="68"/>
      <c r="G54" s="67"/>
      <c r="H54" s="67"/>
      <c r="I54" s="68"/>
      <c r="J54" s="67"/>
    </row>
    <row r="55" spans="1:10" s="58" customFormat="1" ht="25.5">
      <c r="A55" s="64" t="s">
        <v>156</v>
      </c>
      <c r="B55" s="59"/>
      <c r="C55" s="60" t="s">
        <v>232</v>
      </c>
      <c r="D55" s="59" t="s">
        <v>141</v>
      </c>
      <c r="E55" s="59" t="s">
        <v>141</v>
      </c>
      <c r="F55" s="69" t="s">
        <v>141</v>
      </c>
      <c r="G55" s="59" t="s">
        <v>141</v>
      </c>
      <c r="H55" s="59" t="s">
        <v>141</v>
      </c>
      <c r="I55" s="69" t="s">
        <v>141</v>
      </c>
      <c r="J55" s="59" t="s">
        <v>141</v>
      </c>
    </row>
    <row r="56" spans="1:10" s="58" customFormat="1" ht="38.25">
      <c r="A56" s="64" t="s">
        <v>143</v>
      </c>
      <c r="B56" s="59"/>
      <c r="C56" s="60" t="s">
        <v>144</v>
      </c>
      <c r="D56" s="59"/>
      <c r="E56" s="59"/>
      <c r="F56" s="69"/>
      <c r="G56" s="59"/>
      <c r="H56" s="59"/>
      <c r="I56" s="69"/>
      <c r="J56" s="59"/>
    </row>
    <row r="57" spans="1:10" s="58" customFormat="1" ht="25.5">
      <c r="A57" s="64" t="s">
        <v>145</v>
      </c>
      <c r="B57" s="59"/>
      <c r="C57" s="60" t="s">
        <v>148</v>
      </c>
      <c r="D57" s="59"/>
      <c r="E57" s="59"/>
      <c r="F57" s="69"/>
      <c r="G57" s="59"/>
      <c r="H57" s="59"/>
      <c r="I57" s="69"/>
      <c r="J57" s="59"/>
    </row>
    <row r="58" spans="1:10" s="58" customFormat="1" ht="25.5">
      <c r="A58" s="64" t="s">
        <v>146</v>
      </c>
      <c r="B58" s="59"/>
      <c r="C58" s="60" t="s">
        <v>149</v>
      </c>
      <c r="D58" s="59"/>
      <c r="E58" s="59"/>
      <c r="F58" s="69"/>
      <c r="G58" s="59"/>
      <c r="H58" s="59"/>
      <c r="I58" s="69"/>
      <c r="J58" s="59"/>
    </row>
    <row r="59" spans="1:10" s="58" customFormat="1" ht="38.25">
      <c r="A59" s="64" t="s">
        <v>147</v>
      </c>
      <c r="B59" s="59"/>
      <c r="C59" s="60" t="s">
        <v>150</v>
      </c>
      <c r="D59" s="59"/>
      <c r="E59" s="59"/>
      <c r="F59" s="69"/>
      <c r="G59" s="59"/>
      <c r="H59" s="59"/>
      <c r="I59" s="69"/>
      <c r="J59" s="59"/>
    </row>
    <row r="60" spans="1:10" s="58" customFormat="1" ht="12.75">
      <c r="A60" s="64" t="s">
        <v>5</v>
      </c>
      <c r="B60" s="73"/>
      <c r="C60" s="60" t="s">
        <v>119</v>
      </c>
      <c r="D60" s="67"/>
      <c r="E60" s="67"/>
      <c r="F60" s="68"/>
      <c r="G60" s="67"/>
      <c r="H60" s="67"/>
      <c r="I60" s="68"/>
      <c r="J60" s="67"/>
    </row>
    <row r="61" spans="1:10" s="58" customFormat="1" ht="25.5">
      <c r="A61" s="64" t="s">
        <v>156</v>
      </c>
      <c r="B61" s="59"/>
      <c r="C61" s="60" t="s">
        <v>233</v>
      </c>
      <c r="D61" s="59" t="s">
        <v>141</v>
      </c>
      <c r="E61" s="59" t="s">
        <v>141</v>
      </c>
      <c r="F61" s="69" t="s">
        <v>141</v>
      </c>
      <c r="G61" s="59" t="s">
        <v>141</v>
      </c>
      <c r="H61" s="59" t="s">
        <v>141</v>
      </c>
      <c r="I61" s="69" t="s">
        <v>141</v>
      </c>
      <c r="J61" s="59" t="s">
        <v>141</v>
      </c>
    </row>
    <row r="62" spans="1:10" s="58" customFormat="1" ht="38.25">
      <c r="A62" s="64" t="s">
        <v>143</v>
      </c>
      <c r="B62" s="59"/>
      <c r="C62" s="60" t="s">
        <v>152</v>
      </c>
      <c r="D62" s="59"/>
      <c r="E62" s="59"/>
      <c r="F62" s="69"/>
      <c r="G62" s="59"/>
      <c r="H62" s="59"/>
      <c r="I62" s="69"/>
      <c r="J62" s="59"/>
    </row>
    <row r="63" spans="1:10" s="58" customFormat="1" ht="25.5">
      <c r="A63" s="64" t="s">
        <v>145</v>
      </c>
      <c r="B63" s="59"/>
      <c r="C63" s="60" t="s">
        <v>153</v>
      </c>
      <c r="D63" s="59"/>
      <c r="E63" s="59"/>
      <c r="F63" s="69"/>
      <c r="G63" s="59"/>
      <c r="H63" s="59"/>
      <c r="I63" s="69"/>
      <c r="J63" s="59"/>
    </row>
    <row r="64" spans="1:10" s="58" customFormat="1" ht="25.5">
      <c r="A64" s="64" t="s">
        <v>146</v>
      </c>
      <c r="B64" s="59"/>
      <c r="C64" s="60" t="s">
        <v>154</v>
      </c>
      <c r="D64" s="59"/>
      <c r="E64" s="59"/>
      <c r="F64" s="69"/>
      <c r="G64" s="59"/>
      <c r="H64" s="59"/>
      <c r="I64" s="69"/>
      <c r="J64" s="59"/>
    </row>
    <row r="65" spans="1:10" s="58" customFormat="1" ht="38.25">
      <c r="A65" s="64" t="s">
        <v>147</v>
      </c>
      <c r="B65" s="59"/>
      <c r="C65" s="60" t="s">
        <v>155</v>
      </c>
      <c r="D65" s="59"/>
      <c r="E65" s="59"/>
      <c r="F65" s="69"/>
      <c r="G65" s="59"/>
      <c r="H65" s="59"/>
      <c r="I65" s="69"/>
      <c r="J65" s="59"/>
    </row>
    <row r="66" spans="1:10" s="58" customFormat="1" ht="12.75">
      <c r="A66" s="59" t="s">
        <v>137</v>
      </c>
      <c r="B66" s="59"/>
      <c r="C66" s="60" t="s">
        <v>39</v>
      </c>
      <c r="D66" s="67"/>
      <c r="E66" s="67"/>
      <c r="F66" s="68"/>
      <c r="G66" s="67"/>
      <c r="H66" s="67"/>
      <c r="I66" s="68"/>
      <c r="J66" s="67"/>
    </row>
    <row r="67" spans="1:10" s="58" customFormat="1" ht="38.25">
      <c r="A67" s="64" t="s">
        <v>157</v>
      </c>
      <c r="B67" s="73" t="s">
        <v>9</v>
      </c>
      <c r="C67" s="66"/>
      <c r="D67" s="57">
        <f aca="true" t="shared" si="7" ref="D67:I67">D68+D69-D70</f>
        <v>18</v>
      </c>
      <c r="E67" s="74">
        <f t="shared" si="7"/>
        <v>3940</v>
      </c>
      <c r="F67" s="72">
        <f t="shared" si="7"/>
        <v>5355.271</v>
      </c>
      <c r="G67" s="57">
        <f t="shared" si="7"/>
        <v>61</v>
      </c>
      <c r="H67" s="74">
        <f t="shared" si="7"/>
        <v>566720</v>
      </c>
      <c r="I67" s="72">
        <f t="shared" si="7"/>
        <v>13393.428</v>
      </c>
      <c r="J67" s="67"/>
    </row>
    <row r="68" spans="1:10" s="58" customFormat="1" ht="12.75">
      <c r="A68" s="64" t="s">
        <v>4</v>
      </c>
      <c r="B68" s="66"/>
      <c r="C68" s="60" t="s">
        <v>118</v>
      </c>
      <c r="D68" s="67">
        <v>16</v>
      </c>
      <c r="E68" s="77">
        <v>1577</v>
      </c>
      <c r="F68" s="68">
        <v>36.447</v>
      </c>
      <c r="G68" s="67">
        <v>55</v>
      </c>
      <c r="H68" s="74">
        <v>379058</v>
      </c>
      <c r="I68" s="68">
        <v>658.282</v>
      </c>
      <c r="J68" s="67"/>
    </row>
    <row r="69" spans="1:10" s="58" customFormat="1" ht="12.75">
      <c r="A69" s="64" t="s">
        <v>5</v>
      </c>
      <c r="B69" s="66"/>
      <c r="C69" s="60" t="s">
        <v>119</v>
      </c>
      <c r="D69" s="67">
        <v>2</v>
      </c>
      <c r="E69" s="77">
        <v>2363</v>
      </c>
      <c r="F69" s="68">
        <v>5318.824</v>
      </c>
      <c r="G69" s="67">
        <v>6</v>
      </c>
      <c r="H69" s="74">
        <v>187662</v>
      </c>
      <c r="I69" s="68">
        <v>12735.146</v>
      </c>
      <c r="J69" s="67"/>
    </row>
    <row r="70" spans="1:10" s="58" customFormat="1" ht="12.75">
      <c r="A70" s="59" t="s">
        <v>137</v>
      </c>
      <c r="B70" s="59"/>
      <c r="C70" s="60" t="s">
        <v>39</v>
      </c>
      <c r="D70" s="67">
        <v>0</v>
      </c>
      <c r="E70" s="67">
        <v>0</v>
      </c>
      <c r="F70" s="68">
        <v>0</v>
      </c>
      <c r="G70" s="67">
        <v>0</v>
      </c>
      <c r="H70" s="67">
        <v>0</v>
      </c>
      <c r="I70" s="68">
        <v>0</v>
      </c>
      <c r="J70" s="67"/>
    </row>
    <row r="71" spans="1:10" s="58" customFormat="1" ht="25.5">
      <c r="A71" s="64" t="s">
        <v>10</v>
      </c>
      <c r="B71" s="66" t="s">
        <v>120</v>
      </c>
      <c r="C71" s="66"/>
      <c r="D71" s="61">
        <f aca="true" t="shared" si="8" ref="D71:I71">D72+D73-D74</f>
        <v>157</v>
      </c>
      <c r="E71" s="61">
        <f t="shared" si="8"/>
        <v>31622909</v>
      </c>
      <c r="F71" s="62">
        <f t="shared" si="8"/>
        <v>2133731.329</v>
      </c>
      <c r="G71" s="61">
        <f t="shared" si="8"/>
        <v>460</v>
      </c>
      <c r="H71" s="61">
        <f t="shared" si="8"/>
        <v>95119697</v>
      </c>
      <c r="I71" s="62">
        <f t="shared" si="8"/>
        <v>6440240.977041</v>
      </c>
      <c r="J71" s="67"/>
    </row>
    <row r="72" spans="1:10" s="58" customFormat="1" ht="12.75">
      <c r="A72" s="64" t="s">
        <v>4</v>
      </c>
      <c r="B72" s="66"/>
      <c r="C72" s="60" t="s">
        <v>118</v>
      </c>
      <c r="D72" s="67">
        <f aca="true" t="shared" si="9" ref="D72:I72">D76+D80+D84+D88+D92</f>
        <v>77</v>
      </c>
      <c r="E72" s="74">
        <f t="shared" si="9"/>
        <v>18098581</v>
      </c>
      <c r="F72" s="75">
        <f t="shared" si="9"/>
        <v>1706432.3949999998</v>
      </c>
      <c r="G72" s="67">
        <f t="shared" si="9"/>
        <v>222</v>
      </c>
      <c r="H72" s="74">
        <f t="shared" si="9"/>
        <v>50732425</v>
      </c>
      <c r="I72" s="72">
        <f t="shared" si="9"/>
        <v>4572873.95953</v>
      </c>
      <c r="J72" s="67"/>
    </row>
    <row r="73" spans="1:10" s="58" customFormat="1" ht="12.75">
      <c r="A73" s="64" t="s">
        <v>5</v>
      </c>
      <c r="B73" s="66"/>
      <c r="C73" s="60" t="s">
        <v>119</v>
      </c>
      <c r="D73" s="67">
        <f aca="true" t="shared" si="10" ref="D73:I73">D77+D81+D85+D89+D98</f>
        <v>80</v>
      </c>
      <c r="E73" s="74">
        <f t="shared" si="10"/>
        <v>13524328</v>
      </c>
      <c r="F73" s="75">
        <f t="shared" si="10"/>
        <v>427298.934</v>
      </c>
      <c r="G73" s="67">
        <f t="shared" si="10"/>
        <v>238</v>
      </c>
      <c r="H73" s="74">
        <f t="shared" si="10"/>
        <v>44387272</v>
      </c>
      <c r="I73" s="72">
        <f t="shared" si="10"/>
        <v>1867367.017511</v>
      </c>
      <c r="J73" s="67"/>
    </row>
    <row r="74" spans="1:10" s="58" customFormat="1" ht="12.75">
      <c r="A74" s="59" t="s">
        <v>137</v>
      </c>
      <c r="B74" s="59"/>
      <c r="C74" s="60" t="s">
        <v>39</v>
      </c>
      <c r="D74" s="67">
        <f aca="true" t="shared" si="11" ref="D74:I74">D78+D82+D86+D90+D104</f>
        <v>0</v>
      </c>
      <c r="E74" s="67">
        <f t="shared" si="11"/>
        <v>0</v>
      </c>
      <c r="F74" s="67">
        <f t="shared" si="11"/>
        <v>0</v>
      </c>
      <c r="G74" s="67">
        <f t="shared" si="11"/>
        <v>0</v>
      </c>
      <c r="H74" s="67">
        <f t="shared" si="11"/>
        <v>0</v>
      </c>
      <c r="I74" s="67">
        <f t="shared" si="11"/>
        <v>0</v>
      </c>
      <c r="J74" s="67"/>
    </row>
    <row r="75" spans="1:10" s="58" customFormat="1" ht="38.25">
      <c r="A75" s="64" t="s">
        <v>37</v>
      </c>
      <c r="B75" s="66" t="s">
        <v>11</v>
      </c>
      <c r="C75" s="76"/>
      <c r="D75" s="57">
        <f aca="true" t="shared" si="12" ref="D75:I75">D76+D77-D78</f>
        <v>93</v>
      </c>
      <c r="E75" s="74">
        <f t="shared" si="12"/>
        <v>26740516</v>
      </c>
      <c r="F75" s="75">
        <f t="shared" si="12"/>
        <v>872246.0589999999</v>
      </c>
      <c r="G75" s="57">
        <f t="shared" si="12"/>
        <v>340</v>
      </c>
      <c r="H75" s="74">
        <f t="shared" si="12"/>
        <v>89118810</v>
      </c>
      <c r="I75" s="72">
        <f t="shared" si="12"/>
        <v>4022731.8214209997</v>
      </c>
      <c r="J75" s="67"/>
    </row>
    <row r="76" spans="1:10" s="58" customFormat="1" ht="12.75">
      <c r="A76" s="64" t="s">
        <v>4</v>
      </c>
      <c r="B76" s="66"/>
      <c r="C76" s="60" t="s">
        <v>118</v>
      </c>
      <c r="D76" s="67">
        <f>10+22</f>
        <v>32</v>
      </c>
      <c r="E76" s="77">
        <f>115038+13162198</f>
        <v>13277236</v>
      </c>
      <c r="F76" s="68">
        <f>302301.16+203806.816</f>
        <v>506107.97599999997</v>
      </c>
      <c r="G76" s="67">
        <f>72+83</f>
        <v>155</v>
      </c>
      <c r="H76" s="77">
        <f>2287895+42695442</f>
        <v>44983337</v>
      </c>
      <c r="I76" s="68">
        <f>1631097.515+646340.47023</f>
        <v>2277437.9852299998</v>
      </c>
      <c r="J76" s="67"/>
    </row>
    <row r="77" spans="1:10" s="58" customFormat="1" ht="12.75">
      <c r="A77" s="64" t="s">
        <v>5</v>
      </c>
      <c r="B77" s="66"/>
      <c r="C77" s="60" t="s">
        <v>119</v>
      </c>
      <c r="D77" s="67">
        <f>9+19+33</f>
        <v>61</v>
      </c>
      <c r="E77" s="77">
        <f>8000+146290+13308990</f>
        <v>13463280</v>
      </c>
      <c r="F77" s="78">
        <f>16322.978+149481.54+200333.565</f>
        <v>366138.083</v>
      </c>
      <c r="G77" s="67">
        <f>51+72+59+3</f>
        <v>185</v>
      </c>
      <c r="H77" s="77">
        <f>79448+1740394+42315421+210</f>
        <v>44135473</v>
      </c>
      <c r="I77" s="68">
        <f>163328.777+982069.805+599450.37764+444.876551</f>
        <v>1745293.836191</v>
      </c>
      <c r="J77" s="67"/>
    </row>
    <row r="78" spans="1:10" s="58" customFormat="1" ht="12.75">
      <c r="A78" s="59" t="s">
        <v>137</v>
      </c>
      <c r="B78" s="59"/>
      <c r="C78" s="60" t="s">
        <v>39</v>
      </c>
      <c r="D78" s="67">
        <v>0</v>
      </c>
      <c r="E78" s="67">
        <v>0</v>
      </c>
      <c r="F78" s="68">
        <v>0</v>
      </c>
      <c r="G78" s="67">
        <v>0</v>
      </c>
      <c r="H78" s="67">
        <v>0</v>
      </c>
      <c r="I78" s="68">
        <v>0</v>
      </c>
      <c r="J78" s="67"/>
    </row>
    <row r="79" spans="1:10" s="58" customFormat="1" ht="38.25">
      <c r="A79" s="64" t="s">
        <v>128</v>
      </c>
      <c r="B79" s="66" t="s">
        <v>12</v>
      </c>
      <c r="C79" s="76"/>
      <c r="D79" s="57">
        <f aca="true" t="shared" si="13" ref="D79:I79">D80+D81-D82</f>
        <v>42</v>
      </c>
      <c r="E79" s="74">
        <f t="shared" si="13"/>
        <v>575437</v>
      </c>
      <c r="F79" s="72">
        <f t="shared" si="13"/>
        <v>610896.372</v>
      </c>
      <c r="G79" s="57">
        <f t="shared" si="13"/>
        <v>73</v>
      </c>
      <c r="H79" s="74">
        <f t="shared" si="13"/>
        <v>908846</v>
      </c>
      <c r="I79" s="72">
        <f t="shared" si="13"/>
        <v>1313349.50666</v>
      </c>
      <c r="J79" s="67"/>
    </row>
    <row r="80" spans="1:10" s="58" customFormat="1" ht="12.75">
      <c r="A80" s="64" t="s">
        <v>4</v>
      </c>
      <c r="B80" s="66"/>
      <c r="C80" s="60" t="s">
        <v>118</v>
      </c>
      <c r="D80" s="67">
        <f>20+9</f>
        <v>29</v>
      </c>
      <c r="E80" s="77">
        <f>542570+4346</f>
        <v>546916</v>
      </c>
      <c r="F80" s="68">
        <f>543818.486+9248.742</f>
        <v>553067.228</v>
      </c>
      <c r="G80" s="67">
        <f>35+11</f>
        <v>46</v>
      </c>
      <c r="H80" s="77">
        <f>854057+5942</f>
        <v>859999</v>
      </c>
      <c r="I80" s="68">
        <f>1198871.835+12785.1559</f>
        <v>1211656.9908999999</v>
      </c>
      <c r="J80" s="67"/>
    </row>
    <row r="81" spans="1:10" s="58" customFormat="1" ht="12.75">
      <c r="A81" s="64" t="s">
        <v>5</v>
      </c>
      <c r="B81" s="66"/>
      <c r="C81" s="60" t="s">
        <v>119</v>
      </c>
      <c r="D81" s="67">
        <f>2+11</f>
        <v>13</v>
      </c>
      <c r="E81" s="77">
        <f>22048+6473</f>
        <v>28521</v>
      </c>
      <c r="F81" s="68">
        <f>44206.19+13622.954</f>
        <v>57829.144</v>
      </c>
      <c r="G81" s="67">
        <f>3+24</f>
        <v>27</v>
      </c>
      <c r="H81" s="77">
        <f>31535+17312</f>
        <v>48847</v>
      </c>
      <c r="I81" s="68">
        <f>64187.95+37504.56576</f>
        <v>101692.51576</v>
      </c>
      <c r="J81" s="67"/>
    </row>
    <row r="82" spans="1:10" s="58" customFormat="1" ht="12.75">
      <c r="A82" s="59" t="s">
        <v>137</v>
      </c>
      <c r="B82" s="59"/>
      <c r="C82" s="60" t="s">
        <v>39</v>
      </c>
      <c r="D82" s="67">
        <v>0</v>
      </c>
      <c r="E82" s="67">
        <v>0</v>
      </c>
      <c r="F82" s="68">
        <v>0</v>
      </c>
      <c r="G82" s="67">
        <v>0</v>
      </c>
      <c r="H82" s="67">
        <v>0</v>
      </c>
      <c r="I82" s="68">
        <v>0</v>
      </c>
      <c r="J82" s="67"/>
    </row>
    <row r="83" spans="1:10" s="58" customFormat="1" ht="25.5">
      <c r="A83" s="64" t="s">
        <v>13</v>
      </c>
      <c r="B83" s="66" t="s">
        <v>14</v>
      </c>
      <c r="C83" s="76"/>
      <c r="D83" s="57">
        <f aca="true" t="shared" si="14" ref="D83:I83">D84+D85-D86</f>
        <v>11</v>
      </c>
      <c r="E83" s="74">
        <f t="shared" si="14"/>
        <v>4245819</v>
      </c>
      <c r="F83" s="72">
        <f t="shared" si="14"/>
        <v>624841.05</v>
      </c>
      <c r="G83" s="57">
        <f t="shared" si="14"/>
        <v>16</v>
      </c>
      <c r="H83" s="74">
        <f t="shared" si="14"/>
        <v>4419587</v>
      </c>
      <c r="I83" s="72">
        <f t="shared" si="14"/>
        <v>901630.725</v>
      </c>
      <c r="J83" s="67"/>
    </row>
    <row r="84" spans="1:10" s="58" customFormat="1" ht="12.75">
      <c r="A84" s="64" t="s">
        <v>4</v>
      </c>
      <c r="B84" s="66"/>
      <c r="C84" s="60" t="s">
        <v>118</v>
      </c>
      <c r="D84" s="67">
        <v>10</v>
      </c>
      <c r="E84" s="77">
        <v>4231653</v>
      </c>
      <c r="F84" s="68">
        <v>623348.596</v>
      </c>
      <c r="G84" s="67">
        <v>12</v>
      </c>
      <c r="H84" s="77">
        <v>4386313</v>
      </c>
      <c r="I84" s="68">
        <v>898221.068</v>
      </c>
      <c r="J84" s="67"/>
    </row>
    <row r="85" spans="1:10" s="58" customFormat="1" ht="12.75">
      <c r="A85" s="64" t="s">
        <v>5</v>
      </c>
      <c r="B85" s="66"/>
      <c r="C85" s="60" t="s">
        <v>119</v>
      </c>
      <c r="D85" s="67">
        <v>1</v>
      </c>
      <c r="E85" s="77">
        <v>14166</v>
      </c>
      <c r="F85" s="68">
        <v>1492.454</v>
      </c>
      <c r="G85" s="67">
        <v>4</v>
      </c>
      <c r="H85" s="77">
        <v>33274</v>
      </c>
      <c r="I85" s="68">
        <v>3409.657</v>
      </c>
      <c r="J85" s="67"/>
    </row>
    <row r="86" spans="1:10" s="58" customFormat="1" ht="12.75">
      <c r="A86" s="59" t="s">
        <v>137</v>
      </c>
      <c r="B86" s="59"/>
      <c r="C86" s="60" t="s">
        <v>39</v>
      </c>
      <c r="D86" s="67">
        <v>0</v>
      </c>
      <c r="E86" s="77">
        <v>0</v>
      </c>
      <c r="F86" s="68">
        <v>0</v>
      </c>
      <c r="G86" s="67">
        <v>0</v>
      </c>
      <c r="H86" s="77">
        <v>0</v>
      </c>
      <c r="I86" s="68">
        <v>0</v>
      </c>
      <c r="J86" s="67"/>
    </row>
    <row r="87" spans="1:10" s="58" customFormat="1" ht="25.5">
      <c r="A87" s="64" t="s">
        <v>15</v>
      </c>
      <c r="B87" s="66" t="s">
        <v>16</v>
      </c>
      <c r="C87" s="76"/>
      <c r="D87" s="57">
        <f aca="true" t="shared" si="15" ref="D87:I87">D88+D89-D90</f>
        <v>11</v>
      </c>
      <c r="E87" s="74">
        <f t="shared" si="15"/>
        <v>61137</v>
      </c>
      <c r="F87" s="72">
        <f t="shared" si="15"/>
        <v>25747.848</v>
      </c>
      <c r="G87" s="57">
        <f t="shared" si="15"/>
        <v>31</v>
      </c>
      <c r="H87" s="74">
        <f t="shared" si="15"/>
        <v>672454</v>
      </c>
      <c r="I87" s="72">
        <f t="shared" si="15"/>
        <v>202528.92396</v>
      </c>
      <c r="J87" s="67"/>
    </row>
    <row r="88" spans="1:10" s="58" customFormat="1" ht="12.75">
      <c r="A88" s="64" t="s">
        <v>4</v>
      </c>
      <c r="B88" s="66"/>
      <c r="C88" s="60" t="s">
        <v>118</v>
      </c>
      <c r="D88" s="67">
        <f>3+3</f>
        <v>6</v>
      </c>
      <c r="E88" s="77">
        <f>40000+2776</f>
        <v>42776</v>
      </c>
      <c r="F88" s="68">
        <f>23637.519+271.076</f>
        <v>23908.595</v>
      </c>
      <c r="G88" s="67">
        <f>6+3</f>
        <v>9</v>
      </c>
      <c r="H88" s="77">
        <f>500000+2776</f>
        <v>502776</v>
      </c>
      <c r="I88" s="68">
        <f>185286.839+271.0764</f>
        <v>185557.9154</v>
      </c>
      <c r="J88" s="67"/>
    </row>
    <row r="89" spans="1:10" s="58" customFormat="1" ht="12.75">
      <c r="A89" s="64" t="s">
        <v>5</v>
      </c>
      <c r="B89" s="66"/>
      <c r="C89" s="60" t="s">
        <v>119</v>
      </c>
      <c r="D89" s="67">
        <f>3+2</f>
        <v>5</v>
      </c>
      <c r="E89" s="77">
        <f>16961+1400</f>
        <v>18361</v>
      </c>
      <c r="F89" s="68">
        <f>1696.1+143.153</f>
        <v>1839.253</v>
      </c>
      <c r="G89" s="67">
        <f>15+7</f>
        <v>22</v>
      </c>
      <c r="H89" s="77">
        <f>67870+101808</f>
        <v>169678</v>
      </c>
      <c r="I89" s="68">
        <f>6787+10184.00856</f>
        <v>16971.008560000002</v>
      </c>
      <c r="J89" s="67"/>
    </row>
    <row r="90" spans="1:10" s="58" customFormat="1" ht="12.75">
      <c r="A90" s="59" t="s">
        <v>137</v>
      </c>
      <c r="B90" s="59"/>
      <c r="C90" s="60" t="s">
        <v>39</v>
      </c>
      <c r="D90" s="67">
        <v>0</v>
      </c>
      <c r="E90" s="77">
        <v>0</v>
      </c>
      <c r="F90" s="68">
        <v>0</v>
      </c>
      <c r="G90" s="67">
        <v>0</v>
      </c>
      <c r="H90" s="77">
        <v>0</v>
      </c>
      <c r="I90" s="68">
        <v>0</v>
      </c>
      <c r="J90" s="67"/>
    </row>
    <row r="91" spans="1:10" s="58" customFormat="1" ht="43.5" customHeight="1">
      <c r="A91" s="64" t="s">
        <v>158</v>
      </c>
      <c r="B91" s="66" t="s">
        <v>17</v>
      </c>
      <c r="C91" s="76"/>
      <c r="D91" s="57">
        <f aca="true" t="shared" si="16" ref="D91:I91">D92+D98-D104</f>
        <v>0</v>
      </c>
      <c r="E91" s="57">
        <f t="shared" si="16"/>
        <v>0</v>
      </c>
      <c r="F91" s="72">
        <f t="shared" si="16"/>
        <v>0</v>
      </c>
      <c r="G91" s="57">
        <f t="shared" si="16"/>
        <v>0</v>
      </c>
      <c r="H91" s="57">
        <f t="shared" si="16"/>
        <v>0</v>
      </c>
      <c r="I91" s="72">
        <f t="shared" si="16"/>
        <v>0</v>
      </c>
      <c r="J91" s="67"/>
    </row>
    <row r="92" spans="1:10" s="58" customFormat="1" ht="12.75">
      <c r="A92" s="64" t="s">
        <v>4</v>
      </c>
      <c r="B92" s="66"/>
      <c r="C92" s="60" t="s">
        <v>118</v>
      </c>
      <c r="D92" s="67"/>
      <c r="E92" s="67"/>
      <c r="F92" s="68"/>
      <c r="G92" s="67"/>
      <c r="H92" s="67"/>
      <c r="I92" s="68"/>
      <c r="J92" s="67"/>
    </row>
    <row r="93" spans="1:10" s="58" customFormat="1" ht="39" customHeight="1">
      <c r="A93" s="79" t="s">
        <v>183</v>
      </c>
      <c r="B93" s="59"/>
      <c r="C93" s="60" t="s">
        <v>232</v>
      </c>
      <c r="D93" s="59" t="s">
        <v>141</v>
      </c>
      <c r="E93" s="59" t="s">
        <v>141</v>
      </c>
      <c r="F93" s="69" t="s">
        <v>141</v>
      </c>
      <c r="G93" s="59" t="s">
        <v>141</v>
      </c>
      <c r="H93" s="59" t="s">
        <v>141</v>
      </c>
      <c r="I93" s="69" t="s">
        <v>141</v>
      </c>
      <c r="J93" s="59" t="s">
        <v>141</v>
      </c>
    </row>
    <row r="94" spans="1:10" s="58" customFormat="1" ht="38.25">
      <c r="A94" s="64" t="s">
        <v>143</v>
      </c>
      <c r="B94" s="59"/>
      <c r="C94" s="60" t="s">
        <v>144</v>
      </c>
      <c r="D94" s="59"/>
      <c r="E94" s="59"/>
      <c r="F94" s="69"/>
      <c r="G94" s="59"/>
      <c r="H94" s="59"/>
      <c r="I94" s="69"/>
      <c r="J94" s="59"/>
    </row>
    <row r="95" spans="1:10" s="58" customFormat="1" ht="25.5">
      <c r="A95" s="64" t="s">
        <v>145</v>
      </c>
      <c r="B95" s="59"/>
      <c r="C95" s="60" t="s">
        <v>148</v>
      </c>
      <c r="D95" s="59"/>
      <c r="E95" s="59"/>
      <c r="F95" s="69"/>
      <c r="G95" s="59"/>
      <c r="H95" s="59"/>
      <c r="I95" s="69"/>
      <c r="J95" s="59"/>
    </row>
    <row r="96" spans="1:10" s="58" customFormat="1" ht="25.5">
      <c r="A96" s="64" t="s">
        <v>146</v>
      </c>
      <c r="B96" s="59"/>
      <c r="C96" s="60" t="s">
        <v>149</v>
      </c>
      <c r="D96" s="59"/>
      <c r="E96" s="59"/>
      <c r="F96" s="69"/>
      <c r="G96" s="59"/>
      <c r="H96" s="59"/>
      <c r="I96" s="69"/>
      <c r="J96" s="59"/>
    </row>
    <row r="97" spans="1:10" s="58" customFormat="1" ht="38.25">
      <c r="A97" s="64" t="s">
        <v>147</v>
      </c>
      <c r="B97" s="59"/>
      <c r="C97" s="60" t="s">
        <v>150</v>
      </c>
      <c r="D97" s="59"/>
      <c r="E97" s="59"/>
      <c r="F97" s="69"/>
      <c r="G97" s="59"/>
      <c r="H97" s="59"/>
      <c r="I97" s="69"/>
      <c r="J97" s="59"/>
    </row>
    <row r="98" spans="1:10" s="58" customFormat="1" ht="12.75">
      <c r="A98" s="64" t="s">
        <v>5</v>
      </c>
      <c r="B98" s="66"/>
      <c r="C98" s="60" t="s">
        <v>119</v>
      </c>
      <c r="D98" s="67"/>
      <c r="E98" s="67"/>
      <c r="F98" s="68"/>
      <c r="G98" s="67"/>
      <c r="H98" s="67"/>
      <c r="I98" s="68"/>
      <c r="J98" s="67"/>
    </row>
    <row r="99" spans="1:10" s="58" customFormat="1" ht="38.25">
      <c r="A99" s="64" t="s">
        <v>183</v>
      </c>
      <c r="B99" s="59"/>
      <c r="C99" s="60" t="s">
        <v>233</v>
      </c>
      <c r="D99" s="59" t="s">
        <v>141</v>
      </c>
      <c r="E99" s="59" t="s">
        <v>141</v>
      </c>
      <c r="F99" s="69" t="s">
        <v>141</v>
      </c>
      <c r="G99" s="59" t="s">
        <v>141</v>
      </c>
      <c r="H99" s="59" t="s">
        <v>141</v>
      </c>
      <c r="I99" s="69" t="s">
        <v>141</v>
      </c>
      <c r="J99" s="59" t="s">
        <v>141</v>
      </c>
    </row>
    <row r="100" spans="1:10" s="58" customFormat="1" ht="38.25">
      <c r="A100" s="64" t="s">
        <v>143</v>
      </c>
      <c r="B100" s="59"/>
      <c r="C100" s="60" t="s">
        <v>152</v>
      </c>
      <c r="D100" s="59"/>
      <c r="E100" s="59"/>
      <c r="F100" s="69"/>
      <c r="G100" s="59"/>
      <c r="H100" s="59"/>
      <c r="I100" s="69"/>
      <c r="J100" s="59"/>
    </row>
    <row r="101" spans="1:10" s="58" customFormat="1" ht="25.5">
      <c r="A101" s="64" t="s">
        <v>145</v>
      </c>
      <c r="B101" s="59"/>
      <c r="C101" s="60" t="s">
        <v>153</v>
      </c>
      <c r="D101" s="59"/>
      <c r="E101" s="59"/>
      <c r="F101" s="69"/>
      <c r="G101" s="59"/>
      <c r="H101" s="59"/>
      <c r="I101" s="69"/>
      <c r="J101" s="59"/>
    </row>
    <row r="102" spans="1:10" s="58" customFormat="1" ht="25.5">
      <c r="A102" s="64" t="s">
        <v>146</v>
      </c>
      <c r="B102" s="59"/>
      <c r="C102" s="60" t="s">
        <v>154</v>
      </c>
      <c r="D102" s="59"/>
      <c r="E102" s="59"/>
      <c r="F102" s="69"/>
      <c r="G102" s="59"/>
      <c r="H102" s="59"/>
      <c r="I102" s="69"/>
      <c r="J102" s="59"/>
    </row>
    <row r="103" spans="1:10" s="58" customFormat="1" ht="38.25">
      <c r="A103" s="64" t="s">
        <v>147</v>
      </c>
      <c r="B103" s="59"/>
      <c r="C103" s="60" t="s">
        <v>155</v>
      </c>
      <c r="D103" s="59"/>
      <c r="E103" s="59"/>
      <c r="F103" s="69"/>
      <c r="G103" s="59"/>
      <c r="H103" s="59"/>
      <c r="I103" s="69"/>
      <c r="J103" s="59"/>
    </row>
    <row r="104" spans="1:10" s="58" customFormat="1" ht="12.75">
      <c r="A104" s="59" t="s">
        <v>137</v>
      </c>
      <c r="B104" s="59"/>
      <c r="C104" s="60" t="s">
        <v>39</v>
      </c>
      <c r="D104" s="67"/>
      <c r="E104" s="67"/>
      <c r="F104" s="68"/>
      <c r="G104" s="67"/>
      <c r="H104" s="67"/>
      <c r="I104" s="68"/>
      <c r="J104" s="67"/>
    </row>
    <row r="105" spans="1:10" s="58" customFormat="1" ht="25.5">
      <c r="A105" s="64" t="s">
        <v>18</v>
      </c>
      <c r="B105" s="66" t="s">
        <v>121</v>
      </c>
      <c r="C105" s="76"/>
      <c r="D105" s="61">
        <f aca="true" t="shared" si="17" ref="D105:I105">D106+D107-D108</f>
        <v>0</v>
      </c>
      <c r="E105" s="61">
        <f t="shared" si="17"/>
        <v>0</v>
      </c>
      <c r="F105" s="62">
        <f t="shared" si="17"/>
        <v>0</v>
      </c>
      <c r="G105" s="61">
        <f t="shared" si="17"/>
        <v>0</v>
      </c>
      <c r="H105" s="61">
        <f t="shared" si="17"/>
        <v>0</v>
      </c>
      <c r="I105" s="62">
        <f t="shared" si="17"/>
        <v>0</v>
      </c>
      <c r="J105" s="67"/>
    </row>
    <row r="106" spans="1:10" s="58" customFormat="1" ht="12.75">
      <c r="A106" s="64" t="s">
        <v>4</v>
      </c>
      <c r="B106" s="66"/>
      <c r="C106" s="60" t="s">
        <v>118</v>
      </c>
      <c r="D106" s="67">
        <f aca="true" t="shared" si="18" ref="D106:I106">D110+D114+D118+D132</f>
        <v>0</v>
      </c>
      <c r="E106" s="67">
        <f t="shared" si="18"/>
        <v>0</v>
      </c>
      <c r="F106" s="67">
        <f t="shared" si="18"/>
        <v>0</v>
      </c>
      <c r="G106" s="67">
        <f t="shared" si="18"/>
        <v>0</v>
      </c>
      <c r="H106" s="67">
        <f t="shared" si="18"/>
        <v>0</v>
      </c>
      <c r="I106" s="67">
        <f t="shared" si="18"/>
        <v>0</v>
      </c>
      <c r="J106" s="67"/>
    </row>
    <row r="107" spans="1:10" s="58" customFormat="1" ht="12.75">
      <c r="A107" s="64" t="s">
        <v>5</v>
      </c>
      <c r="B107" s="66"/>
      <c r="C107" s="60" t="s">
        <v>119</v>
      </c>
      <c r="D107" s="67">
        <f aca="true" t="shared" si="19" ref="D107:I107">D111+D115+D124+D133</f>
        <v>0</v>
      </c>
      <c r="E107" s="67">
        <f t="shared" si="19"/>
        <v>0</v>
      </c>
      <c r="F107" s="67">
        <f t="shared" si="19"/>
        <v>0</v>
      </c>
      <c r="G107" s="67">
        <f t="shared" si="19"/>
        <v>0</v>
      </c>
      <c r="H107" s="67">
        <f t="shared" si="19"/>
        <v>0</v>
      </c>
      <c r="I107" s="67">
        <f t="shared" si="19"/>
        <v>0</v>
      </c>
      <c r="J107" s="67"/>
    </row>
    <row r="108" spans="1:10" s="58" customFormat="1" ht="12.75">
      <c r="A108" s="59" t="s">
        <v>137</v>
      </c>
      <c r="B108" s="59"/>
      <c r="C108" s="60" t="s">
        <v>39</v>
      </c>
      <c r="D108" s="67">
        <f aca="true" t="shared" si="20" ref="D108:I108">D112+D116+D130+D134</f>
        <v>0</v>
      </c>
      <c r="E108" s="67">
        <f t="shared" si="20"/>
        <v>0</v>
      </c>
      <c r="F108" s="67">
        <f t="shared" si="20"/>
        <v>0</v>
      </c>
      <c r="G108" s="67">
        <f t="shared" si="20"/>
        <v>0</v>
      </c>
      <c r="H108" s="67">
        <f t="shared" si="20"/>
        <v>0</v>
      </c>
      <c r="I108" s="67">
        <f t="shared" si="20"/>
        <v>0</v>
      </c>
      <c r="J108" s="67"/>
    </row>
    <row r="109" spans="1:10" s="58" customFormat="1" ht="38.25">
      <c r="A109" s="64" t="s">
        <v>159</v>
      </c>
      <c r="B109" s="66" t="s">
        <v>19</v>
      </c>
      <c r="C109" s="76"/>
      <c r="D109" s="57">
        <f aca="true" t="shared" si="21" ref="D109:I109">D110+D111-D112</f>
        <v>0</v>
      </c>
      <c r="E109" s="57">
        <f t="shared" si="21"/>
        <v>0</v>
      </c>
      <c r="F109" s="72">
        <f t="shared" si="21"/>
        <v>0</v>
      </c>
      <c r="G109" s="57">
        <f t="shared" si="21"/>
        <v>0</v>
      </c>
      <c r="H109" s="57">
        <f t="shared" si="21"/>
        <v>0</v>
      </c>
      <c r="I109" s="72">
        <f t="shared" si="21"/>
        <v>0</v>
      </c>
      <c r="J109" s="67"/>
    </row>
    <row r="110" spans="1:10" s="58" customFormat="1" ht="12.75">
      <c r="A110" s="64" t="s">
        <v>4</v>
      </c>
      <c r="B110" s="66"/>
      <c r="C110" s="60" t="s">
        <v>118</v>
      </c>
      <c r="D110" s="67"/>
      <c r="E110" s="67"/>
      <c r="F110" s="68"/>
      <c r="G110" s="67"/>
      <c r="H110" s="67"/>
      <c r="I110" s="68"/>
      <c r="J110" s="67"/>
    </row>
    <row r="111" spans="1:10" s="58" customFormat="1" ht="12.75">
      <c r="A111" s="64" t="s">
        <v>5</v>
      </c>
      <c r="B111" s="66"/>
      <c r="C111" s="60" t="s">
        <v>119</v>
      </c>
      <c r="D111" s="67"/>
      <c r="E111" s="67"/>
      <c r="F111" s="68"/>
      <c r="G111" s="67"/>
      <c r="H111" s="67"/>
      <c r="I111" s="68"/>
      <c r="J111" s="67"/>
    </row>
    <row r="112" spans="1:10" s="58" customFormat="1" ht="12.75">
      <c r="A112" s="59" t="s">
        <v>137</v>
      </c>
      <c r="B112" s="59"/>
      <c r="C112" s="60" t="s">
        <v>39</v>
      </c>
      <c r="D112" s="67"/>
      <c r="E112" s="67"/>
      <c r="F112" s="68"/>
      <c r="G112" s="67"/>
      <c r="H112" s="67"/>
      <c r="I112" s="68"/>
      <c r="J112" s="67"/>
    </row>
    <row r="113" spans="1:10" s="58" customFormat="1" ht="63.75">
      <c r="A113" s="64" t="s">
        <v>160</v>
      </c>
      <c r="B113" s="66" t="s">
        <v>20</v>
      </c>
      <c r="C113" s="76"/>
      <c r="D113" s="57">
        <f aca="true" t="shared" si="22" ref="D113:I113">D114+D115-D116</f>
        <v>0</v>
      </c>
      <c r="E113" s="57">
        <f t="shared" si="22"/>
        <v>0</v>
      </c>
      <c r="F113" s="72">
        <f t="shared" si="22"/>
        <v>0</v>
      </c>
      <c r="G113" s="57">
        <f t="shared" si="22"/>
        <v>0</v>
      </c>
      <c r="H113" s="57">
        <f t="shared" si="22"/>
        <v>0</v>
      </c>
      <c r="I113" s="72">
        <f t="shared" si="22"/>
        <v>0</v>
      </c>
      <c r="J113" s="67"/>
    </row>
    <row r="114" spans="1:10" s="58" customFormat="1" ht="12.75">
      <c r="A114" s="64" t="s">
        <v>4</v>
      </c>
      <c r="B114" s="66"/>
      <c r="C114" s="60" t="s">
        <v>118</v>
      </c>
      <c r="D114" s="67"/>
      <c r="E114" s="67"/>
      <c r="F114" s="68"/>
      <c r="G114" s="67"/>
      <c r="H114" s="67"/>
      <c r="I114" s="68"/>
      <c r="J114" s="67"/>
    </row>
    <row r="115" spans="1:10" s="58" customFormat="1" ht="12.75">
      <c r="A115" s="64" t="s">
        <v>5</v>
      </c>
      <c r="B115" s="66"/>
      <c r="C115" s="60" t="s">
        <v>119</v>
      </c>
      <c r="D115" s="67"/>
      <c r="E115" s="67"/>
      <c r="F115" s="68"/>
      <c r="G115" s="67"/>
      <c r="H115" s="67"/>
      <c r="I115" s="68"/>
      <c r="J115" s="67"/>
    </row>
    <row r="116" spans="1:10" s="58" customFormat="1" ht="12.75">
      <c r="A116" s="59" t="s">
        <v>137</v>
      </c>
      <c r="B116" s="59"/>
      <c r="C116" s="60" t="s">
        <v>39</v>
      </c>
      <c r="D116" s="67"/>
      <c r="E116" s="67"/>
      <c r="F116" s="68"/>
      <c r="G116" s="67"/>
      <c r="H116" s="67"/>
      <c r="I116" s="68"/>
      <c r="J116" s="67"/>
    </row>
    <row r="117" spans="1:10" s="58" customFormat="1" ht="38.25">
      <c r="A117" s="64" t="s">
        <v>161</v>
      </c>
      <c r="B117" s="66" t="s">
        <v>21</v>
      </c>
      <c r="C117" s="76"/>
      <c r="D117" s="57">
        <f aca="true" t="shared" si="23" ref="D117:I117">D118+D124-D130</f>
        <v>0</v>
      </c>
      <c r="E117" s="57">
        <f t="shared" si="23"/>
        <v>0</v>
      </c>
      <c r="F117" s="72">
        <f t="shared" si="23"/>
        <v>0</v>
      </c>
      <c r="G117" s="57">
        <f t="shared" si="23"/>
        <v>0</v>
      </c>
      <c r="H117" s="57">
        <f t="shared" si="23"/>
        <v>0</v>
      </c>
      <c r="I117" s="72">
        <f t="shared" si="23"/>
        <v>0</v>
      </c>
      <c r="J117" s="67"/>
    </row>
    <row r="118" spans="1:10" s="58" customFormat="1" ht="12.75">
      <c r="A118" s="64" t="s">
        <v>4</v>
      </c>
      <c r="B118" s="66"/>
      <c r="C118" s="60" t="s">
        <v>118</v>
      </c>
      <c r="D118" s="67"/>
      <c r="E118" s="67"/>
      <c r="F118" s="68"/>
      <c r="G118" s="67"/>
      <c r="H118" s="67"/>
      <c r="I118" s="68"/>
      <c r="J118" s="67"/>
    </row>
    <row r="119" spans="1:10" s="58" customFormat="1" ht="25.5">
      <c r="A119" s="64" t="s">
        <v>162</v>
      </c>
      <c r="B119" s="59"/>
      <c r="C119" s="60" t="s">
        <v>232</v>
      </c>
      <c r="D119" s="59" t="s">
        <v>141</v>
      </c>
      <c r="E119" s="59" t="s">
        <v>141</v>
      </c>
      <c r="F119" s="69" t="s">
        <v>141</v>
      </c>
      <c r="G119" s="59" t="s">
        <v>141</v>
      </c>
      <c r="H119" s="59" t="s">
        <v>141</v>
      </c>
      <c r="I119" s="69" t="s">
        <v>141</v>
      </c>
      <c r="J119" s="59" t="s">
        <v>141</v>
      </c>
    </row>
    <row r="120" spans="1:10" s="58" customFormat="1" ht="38.25">
      <c r="A120" s="64" t="s">
        <v>143</v>
      </c>
      <c r="B120" s="59"/>
      <c r="C120" s="60" t="s">
        <v>144</v>
      </c>
      <c r="D120" s="59"/>
      <c r="E120" s="59"/>
      <c r="F120" s="69"/>
      <c r="G120" s="59"/>
      <c r="H120" s="59"/>
      <c r="I120" s="69"/>
      <c r="J120" s="59"/>
    </row>
    <row r="121" spans="1:10" s="58" customFormat="1" ht="25.5">
      <c r="A121" s="64" t="s">
        <v>145</v>
      </c>
      <c r="B121" s="59"/>
      <c r="C121" s="60" t="s">
        <v>148</v>
      </c>
      <c r="D121" s="59"/>
      <c r="E121" s="59"/>
      <c r="F121" s="69"/>
      <c r="G121" s="59"/>
      <c r="H121" s="59"/>
      <c r="I121" s="69"/>
      <c r="J121" s="59"/>
    </row>
    <row r="122" spans="1:10" s="58" customFormat="1" ht="25.5">
      <c r="A122" s="64" t="s">
        <v>146</v>
      </c>
      <c r="B122" s="59"/>
      <c r="C122" s="60" t="s">
        <v>149</v>
      </c>
      <c r="D122" s="59"/>
      <c r="E122" s="59"/>
      <c r="F122" s="69"/>
      <c r="G122" s="59"/>
      <c r="H122" s="59"/>
      <c r="I122" s="69"/>
      <c r="J122" s="59"/>
    </row>
    <row r="123" spans="1:10" s="58" customFormat="1" ht="38.25">
      <c r="A123" s="64" t="s">
        <v>147</v>
      </c>
      <c r="B123" s="59"/>
      <c r="C123" s="60" t="s">
        <v>150</v>
      </c>
      <c r="D123" s="59"/>
      <c r="E123" s="59"/>
      <c r="F123" s="69"/>
      <c r="G123" s="59"/>
      <c r="H123" s="59"/>
      <c r="I123" s="69"/>
      <c r="J123" s="59"/>
    </row>
    <row r="124" spans="1:10" s="58" customFormat="1" ht="12.75">
      <c r="A124" s="64" t="s">
        <v>5</v>
      </c>
      <c r="B124" s="66"/>
      <c r="C124" s="60" t="s">
        <v>119</v>
      </c>
      <c r="D124" s="67"/>
      <c r="E124" s="67"/>
      <c r="F124" s="68"/>
      <c r="G124" s="67"/>
      <c r="H124" s="67"/>
      <c r="I124" s="68"/>
      <c r="J124" s="67"/>
    </row>
    <row r="125" spans="1:10" s="58" customFormat="1" ht="25.5">
      <c r="A125" s="64" t="s">
        <v>162</v>
      </c>
      <c r="B125" s="59"/>
      <c r="C125" s="60" t="s">
        <v>233</v>
      </c>
      <c r="D125" s="59" t="s">
        <v>141</v>
      </c>
      <c r="E125" s="59" t="s">
        <v>141</v>
      </c>
      <c r="F125" s="69" t="s">
        <v>141</v>
      </c>
      <c r="G125" s="59" t="s">
        <v>141</v>
      </c>
      <c r="H125" s="59" t="s">
        <v>141</v>
      </c>
      <c r="I125" s="69" t="s">
        <v>141</v>
      </c>
      <c r="J125" s="59" t="s">
        <v>141</v>
      </c>
    </row>
    <row r="126" spans="1:10" s="58" customFormat="1" ht="38.25">
      <c r="A126" s="64" t="s">
        <v>143</v>
      </c>
      <c r="B126" s="59"/>
      <c r="C126" s="60" t="s">
        <v>152</v>
      </c>
      <c r="D126" s="59"/>
      <c r="E126" s="59"/>
      <c r="F126" s="69"/>
      <c r="G126" s="59"/>
      <c r="H126" s="59"/>
      <c r="I126" s="69"/>
      <c r="J126" s="59"/>
    </row>
    <row r="127" spans="1:10" s="58" customFormat="1" ht="25.5">
      <c r="A127" s="64" t="s">
        <v>145</v>
      </c>
      <c r="B127" s="59"/>
      <c r="C127" s="60" t="s">
        <v>153</v>
      </c>
      <c r="D127" s="59"/>
      <c r="E127" s="59"/>
      <c r="F127" s="69"/>
      <c r="G127" s="59"/>
      <c r="H127" s="59"/>
      <c r="I127" s="69"/>
      <c r="J127" s="59"/>
    </row>
    <row r="128" spans="1:10" s="58" customFormat="1" ht="25.5">
      <c r="A128" s="64" t="s">
        <v>146</v>
      </c>
      <c r="B128" s="59"/>
      <c r="C128" s="60" t="s">
        <v>154</v>
      </c>
      <c r="D128" s="59"/>
      <c r="E128" s="59"/>
      <c r="F128" s="69"/>
      <c r="G128" s="59"/>
      <c r="H128" s="59"/>
      <c r="I128" s="69"/>
      <c r="J128" s="59"/>
    </row>
    <row r="129" spans="1:10" s="58" customFormat="1" ht="38.25">
      <c r="A129" s="64" t="s">
        <v>147</v>
      </c>
      <c r="B129" s="59"/>
      <c r="C129" s="60" t="s">
        <v>155</v>
      </c>
      <c r="D129" s="59"/>
      <c r="E129" s="59"/>
      <c r="F129" s="69"/>
      <c r="G129" s="59"/>
      <c r="H129" s="59"/>
      <c r="I129" s="69"/>
      <c r="J129" s="59"/>
    </row>
    <row r="130" spans="1:10" s="58" customFormat="1" ht="12.75">
      <c r="A130" s="59" t="s">
        <v>137</v>
      </c>
      <c r="B130" s="59"/>
      <c r="C130" s="60" t="s">
        <v>39</v>
      </c>
      <c r="D130" s="67"/>
      <c r="E130" s="67"/>
      <c r="F130" s="68"/>
      <c r="G130" s="67"/>
      <c r="H130" s="67"/>
      <c r="I130" s="68"/>
      <c r="J130" s="67"/>
    </row>
    <row r="131" spans="1:10" s="58" customFormat="1" ht="12.75">
      <c r="A131" s="64" t="s">
        <v>22</v>
      </c>
      <c r="B131" s="66" t="s">
        <v>23</v>
      </c>
      <c r="C131" s="76"/>
      <c r="D131" s="57">
        <f aca="true" t="shared" si="24" ref="D131:I131">D132+D133-D134</f>
        <v>0</v>
      </c>
      <c r="E131" s="57">
        <f t="shared" si="24"/>
        <v>0</v>
      </c>
      <c r="F131" s="72">
        <f t="shared" si="24"/>
        <v>0</v>
      </c>
      <c r="G131" s="57">
        <f t="shared" si="24"/>
        <v>0</v>
      </c>
      <c r="H131" s="57">
        <f t="shared" si="24"/>
        <v>0</v>
      </c>
      <c r="I131" s="72">
        <f t="shared" si="24"/>
        <v>0</v>
      </c>
      <c r="J131" s="67"/>
    </row>
    <row r="132" spans="1:10" s="58" customFormat="1" ht="12.75">
      <c r="A132" s="64" t="s">
        <v>4</v>
      </c>
      <c r="B132" s="66"/>
      <c r="C132" s="60" t="s">
        <v>118</v>
      </c>
      <c r="D132" s="67"/>
      <c r="E132" s="67"/>
      <c r="F132" s="68"/>
      <c r="G132" s="67"/>
      <c r="H132" s="67"/>
      <c r="I132" s="68"/>
      <c r="J132" s="67"/>
    </row>
    <row r="133" spans="1:10" s="58" customFormat="1" ht="12.75">
      <c r="A133" s="64" t="s">
        <v>5</v>
      </c>
      <c r="B133" s="66"/>
      <c r="C133" s="60" t="s">
        <v>119</v>
      </c>
      <c r="D133" s="67"/>
      <c r="E133" s="67"/>
      <c r="F133" s="68"/>
      <c r="G133" s="67"/>
      <c r="H133" s="67"/>
      <c r="I133" s="68"/>
      <c r="J133" s="67"/>
    </row>
    <row r="134" spans="1:10" s="58" customFormat="1" ht="12.75">
      <c r="A134" s="59" t="s">
        <v>137</v>
      </c>
      <c r="B134" s="59"/>
      <c r="C134" s="60" t="s">
        <v>39</v>
      </c>
      <c r="D134" s="67"/>
      <c r="E134" s="67"/>
      <c r="F134" s="68"/>
      <c r="G134" s="67"/>
      <c r="H134" s="67"/>
      <c r="I134" s="68"/>
      <c r="J134" s="67"/>
    </row>
    <row r="135" spans="1:10" s="58" customFormat="1" ht="38.25">
      <c r="A135" s="64" t="s">
        <v>24</v>
      </c>
      <c r="B135" s="66" t="s">
        <v>68</v>
      </c>
      <c r="C135" s="76"/>
      <c r="D135" s="80">
        <f aca="true" t="shared" si="25" ref="D135:I135">D136+D142-D148</f>
        <v>0</v>
      </c>
      <c r="E135" s="80">
        <f t="shared" si="25"/>
        <v>0</v>
      </c>
      <c r="F135" s="62">
        <f t="shared" si="25"/>
        <v>0</v>
      </c>
      <c r="G135" s="61">
        <f t="shared" si="25"/>
        <v>0</v>
      </c>
      <c r="H135" s="61">
        <f t="shared" si="25"/>
        <v>0</v>
      </c>
      <c r="I135" s="62">
        <f t="shared" si="25"/>
        <v>0</v>
      </c>
      <c r="J135" s="67"/>
    </row>
    <row r="136" spans="1:10" s="58" customFormat="1" ht="12.75">
      <c r="A136" s="64" t="s">
        <v>4</v>
      </c>
      <c r="B136" s="66"/>
      <c r="C136" s="60" t="s">
        <v>118</v>
      </c>
      <c r="D136" s="81"/>
      <c r="E136" s="81"/>
      <c r="F136" s="69"/>
      <c r="G136" s="81"/>
      <c r="H136" s="81"/>
      <c r="I136" s="69"/>
      <c r="J136" s="67"/>
    </row>
    <row r="137" spans="1:10" s="58" customFormat="1" ht="51">
      <c r="A137" s="64" t="s">
        <v>163</v>
      </c>
      <c r="B137" s="59"/>
      <c r="C137" s="60" t="s">
        <v>232</v>
      </c>
      <c r="D137" s="59" t="s">
        <v>141</v>
      </c>
      <c r="E137" s="59" t="s">
        <v>141</v>
      </c>
      <c r="F137" s="69" t="s">
        <v>141</v>
      </c>
      <c r="G137" s="59" t="s">
        <v>141</v>
      </c>
      <c r="H137" s="59" t="s">
        <v>141</v>
      </c>
      <c r="I137" s="69" t="s">
        <v>141</v>
      </c>
      <c r="J137" s="59" t="s">
        <v>141</v>
      </c>
    </row>
    <row r="138" spans="1:10" s="58" customFormat="1" ht="38.25">
      <c r="A138" s="64" t="s">
        <v>143</v>
      </c>
      <c r="B138" s="59"/>
      <c r="C138" s="60" t="s">
        <v>144</v>
      </c>
      <c r="D138" s="59"/>
      <c r="E138" s="59"/>
      <c r="F138" s="69"/>
      <c r="G138" s="59"/>
      <c r="H138" s="59"/>
      <c r="I138" s="69"/>
      <c r="J138" s="59"/>
    </row>
    <row r="139" spans="1:10" s="58" customFormat="1" ht="25.5">
      <c r="A139" s="64" t="s">
        <v>145</v>
      </c>
      <c r="B139" s="59"/>
      <c r="C139" s="60" t="s">
        <v>148</v>
      </c>
      <c r="D139" s="59"/>
      <c r="E139" s="59"/>
      <c r="F139" s="69"/>
      <c r="G139" s="59"/>
      <c r="H139" s="59"/>
      <c r="I139" s="69"/>
      <c r="J139" s="59"/>
    </row>
    <row r="140" spans="1:10" s="58" customFormat="1" ht="25.5">
      <c r="A140" s="64" t="s">
        <v>146</v>
      </c>
      <c r="B140" s="59"/>
      <c r="C140" s="60" t="s">
        <v>149</v>
      </c>
      <c r="D140" s="59"/>
      <c r="E140" s="59"/>
      <c r="F140" s="69"/>
      <c r="G140" s="59"/>
      <c r="H140" s="59"/>
      <c r="I140" s="69"/>
      <c r="J140" s="59"/>
    </row>
    <row r="141" spans="1:10" s="58" customFormat="1" ht="38.25">
      <c r="A141" s="64" t="s">
        <v>147</v>
      </c>
      <c r="B141" s="59"/>
      <c r="C141" s="60" t="s">
        <v>150</v>
      </c>
      <c r="D141" s="59"/>
      <c r="E141" s="59"/>
      <c r="F141" s="69"/>
      <c r="G141" s="59"/>
      <c r="H141" s="59"/>
      <c r="I141" s="69"/>
      <c r="J141" s="59"/>
    </row>
    <row r="142" spans="1:10" s="58" customFormat="1" ht="12.75">
      <c r="A142" s="64" t="s">
        <v>5</v>
      </c>
      <c r="B142" s="66"/>
      <c r="C142" s="60" t="s">
        <v>119</v>
      </c>
      <c r="D142" s="81"/>
      <c r="E142" s="81"/>
      <c r="F142" s="69"/>
      <c r="G142" s="81"/>
      <c r="H142" s="81"/>
      <c r="I142" s="69"/>
      <c r="J142" s="67"/>
    </row>
    <row r="143" spans="1:10" s="58" customFormat="1" ht="51">
      <c r="A143" s="64" t="s">
        <v>163</v>
      </c>
      <c r="B143" s="59"/>
      <c r="C143" s="60" t="s">
        <v>233</v>
      </c>
      <c r="D143" s="59" t="s">
        <v>141</v>
      </c>
      <c r="E143" s="59" t="s">
        <v>141</v>
      </c>
      <c r="F143" s="69" t="s">
        <v>141</v>
      </c>
      <c r="G143" s="59" t="s">
        <v>141</v>
      </c>
      <c r="H143" s="59" t="s">
        <v>141</v>
      </c>
      <c r="I143" s="69" t="s">
        <v>141</v>
      </c>
      <c r="J143" s="59" t="s">
        <v>141</v>
      </c>
    </row>
    <row r="144" spans="1:10" s="58" customFormat="1" ht="38.25">
      <c r="A144" s="64" t="s">
        <v>143</v>
      </c>
      <c r="B144" s="59"/>
      <c r="C144" s="60" t="s">
        <v>152</v>
      </c>
      <c r="D144" s="59"/>
      <c r="E144" s="59"/>
      <c r="F144" s="69"/>
      <c r="G144" s="59"/>
      <c r="H144" s="59"/>
      <c r="I144" s="69"/>
      <c r="J144" s="59"/>
    </row>
    <row r="145" spans="1:10" s="58" customFormat="1" ht="25.5">
      <c r="A145" s="64" t="s">
        <v>145</v>
      </c>
      <c r="B145" s="59"/>
      <c r="C145" s="60" t="s">
        <v>153</v>
      </c>
      <c r="D145" s="59"/>
      <c r="E145" s="59"/>
      <c r="F145" s="69"/>
      <c r="G145" s="59"/>
      <c r="H145" s="59"/>
      <c r="I145" s="69"/>
      <c r="J145" s="59"/>
    </row>
    <row r="146" spans="1:10" s="58" customFormat="1" ht="25.5">
      <c r="A146" s="64" t="s">
        <v>146</v>
      </c>
      <c r="B146" s="59"/>
      <c r="C146" s="60" t="s">
        <v>154</v>
      </c>
      <c r="D146" s="59"/>
      <c r="E146" s="59"/>
      <c r="F146" s="69"/>
      <c r="G146" s="59"/>
      <c r="H146" s="59"/>
      <c r="I146" s="69"/>
      <c r="J146" s="59"/>
    </row>
    <row r="147" spans="1:10" s="58" customFormat="1" ht="38.25">
      <c r="A147" s="64" t="s">
        <v>147</v>
      </c>
      <c r="B147" s="59"/>
      <c r="C147" s="60" t="s">
        <v>155</v>
      </c>
      <c r="D147" s="59"/>
      <c r="E147" s="59"/>
      <c r="F147" s="69"/>
      <c r="G147" s="59"/>
      <c r="H147" s="59"/>
      <c r="I147" s="69"/>
      <c r="J147" s="59"/>
    </row>
    <row r="148" spans="1:10" s="58" customFormat="1" ht="12.75">
      <c r="A148" s="59" t="s">
        <v>137</v>
      </c>
      <c r="B148" s="59"/>
      <c r="C148" s="60" t="s">
        <v>39</v>
      </c>
      <c r="D148" s="81"/>
      <c r="E148" s="81"/>
      <c r="F148" s="69"/>
      <c r="G148" s="81"/>
      <c r="H148" s="81"/>
      <c r="I148" s="69"/>
      <c r="J148" s="67"/>
    </row>
    <row r="149" spans="1:10" s="58" customFormat="1" ht="38.25">
      <c r="A149" s="64" t="s">
        <v>25</v>
      </c>
      <c r="B149" s="66" t="s">
        <v>69</v>
      </c>
      <c r="C149" s="76"/>
      <c r="D149" s="80">
        <f aca="true" t="shared" si="26" ref="D149:I149">D150+D156-D162</f>
        <v>0</v>
      </c>
      <c r="E149" s="80">
        <f t="shared" si="26"/>
        <v>0</v>
      </c>
      <c r="F149" s="62">
        <f t="shared" si="26"/>
        <v>0</v>
      </c>
      <c r="G149" s="61">
        <f t="shared" si="26"/>
        <v>0</v>
      </c>
      <c r="H149" s="61">
        <f t="shared" si="26"/>
        <v>0</v>
      </c>
      <c r="I149" s="62">
        <f t="shared" si="26"/>
        <v>0</v>
      </c>
      <c r="J149" s="67"/>
    </row>
    <row r="150" spans="1:10" s="58" customFormat="1" ht="12.75">
      <c r="A150" s="64" t="s">
        <v>4</v>
      </c>
      <c r="B150" s="66"/>
      <c r="C150" s="60" t="s">
        <v>118</v>
      </c>
      <c r="D150" s="59"/>
      <c r="E150" s="59"/>
      <c r="F150" s="69"/>
      <c r="G150" s="81"/>
      <c r="H150" s="81"/>
      <c r="I150" s="69"/>
      <c r="J150" s="67"/>
    </row>
    <row r="151" spans="1:10" s="58" customFormat="1" ht="71.25" customHeight="1">
      <c r="A151" s="64" t="s">
        <v>164</v>
      </c>
      <c r="B151" s="59"/>
      <c r="C151" s="60" t="s">
        <v>232</v>
      </c>
      <c r="D151" s="59" t="s">
        <v>141</v>
      </c>
      <c r="E151" s="59" t="s">
        <v>141</v>
      </c>
      <c r="F151" s="69" t="s">
        <v>141</v>
      </c>
      <c r="G151" s="59" t="s">
        <v>141</v>
      </c>
      <c r="H151" s="59" t="s">
        <v>141</v>
      </c>
      <c r="I151" s="69" t="s">
        <v>141</v>
      </c>
      <c r="J151" s="59" t="s">
        <v>141</v>
      </c>
    </row>
    <row r="152" spans="1:10" s="58" customFormat="1" ht="38.25">
      <c r="A152" s="64" t="s">
        <v>143</v>
      </c>
      <c r="B152" s="59"/>
      <c r="C152" s="60" t="s">
        <v>144</v>
      </c>
      <c r="D152" s="59"/>
      <c r="E152" s="59"/>
      <c r="F152" s="69"/>
      <c r="G152" s="59"/>
      <c r="H152" s="59"/>
      <c r="I152" s="69"/>
      <c r="J152" s="59"/>
    </row>
    <row r="153" spans="1:10" s="58" customFormat="1" ht="25.5">
      <c r="A153" s="64" t="s">
        <v>145</v>
      </c>
      <c r="B153" s="59"/>
      <c r="C153" s="60" t="s">
        <v>148</v>
      </c>
      <c r="D153" s="59"/>
      <c r="E153" s="59"/>
      <c r="F153" s="69"/>
      <c r="G153" s="59"/>
      <c r="H153" s="59"/>
      <c r="I153" s="69"/>
      <c r="J153" s="59"/>
    </row>
    <row r="154" spans="1:10" s="58" customFormat="1" ht="25.5">
      <c r="A154" s="64" t="s">
        <v>146</v>
      </c>
      <c r="B154" s="59"/>
      <c r="C154" s="60" t="s">
        <v>149</v>
      </c>
      <c r="D154" s="59"/>
      <c r="E154" s="59"/>
      <c r="F154" s="69"/>
      <c r="G154" s="59"/>
      <c r="H154" s="59"/>
      <c r="I154" s="69"/>
      <c r="J154" s="59"/>
    </row>
    <row r="155" spans="1:10" s="58" customFormat="1" ht="38.25">
      <c r="A155" s="64" t="s">
        <v>147</v>
      </c>
      <c r="B155" s="59"/>
      <c r="C155" s="60" t="s">
        <v>150</v>
      </c>
      <c r="D155" s="59"/>
      <c r="E155" s="59"/>
      <c r="F155" s="69"/>
      <c r="G155" s="59"/>
      <c r="H155" s="59"/>
      <c r="I155" s="69"/>
      <c r="J155" s="59"/>
    </row>
    <row r="156" spans="1:10" s="58" customFormat="1" ht="12.75">
      <c r="A156" s="64" t="s">
        <v>5</v>
      </c>
      <c r="B156" s="66"/>
      <c r="C156" s="60" t="s">
        <v>119</v>
      </c>
      <c r="D156" s="59"/>
      <c r="E156" s="59"/>
      <c r="F156" s="69"/>
      <c r="G156" s="81"/>
      <c r="H156" s="81"/>
      <c r="I156" s="69"/>
      <c r="J156" s="67"/>
    </row>
    <row r="157" spans="1:10" s="58" customFormat="1" ht="71.25" customHeight="1">
      <c r="A157" s="64" t="s">
        <v>164</v>
      </c>
      <c r="B157" s="59"/>
      <c r="C157" s="60" t="s">
        <v>233</v>
      </c>
      <c r="D157" s="59" t="s">
        <v>141</v>
      </c>
      <c r="E157" s="59" t="s">
        <v>141</v>
      </c>
      <c r="F157" s="69" t="s">
        <v>141</v>
      </c>
      <c r="G157" s="59" t="s">
        <v>141</v>
      </c>
      <c r="H157" s="59" t="s">
        <v>141</v>
      </c>
      <c r="I157" s="69" t="s">
        <v>141</v>
      </c>
      <c r="J157" s="59" t="s">
        <v>141</v>
      </c>
    </row>
    <row r="158" spans="1:10" s="58" customFormat="1" ht="38.25">
      <c r="A158" s="64" t="s">
        <v>143</v>
      </c>
      <c r="B158" s="59"/>
      <c r="C158" s="60" t="s">
        <v>152</v>
      </c>
      <c r="D158" s="59"/>
      <c r="E158" s="59"/>
      <c r="F158" s="69"/>
      <c r="G158" s="59"/>
      <c r="H158" s="59"/>
      <c r="I158" s="69"/>
      <c r="J158" s="59"/>
    </row>
    <row r="159" spans="1:10" s="58" customFormat="1" ht="25.5">
      <c r="A159" s="64" t="s">
        <v>145</v>
      </c>
      <c r="B159" s="59"/>
      <c r="C159" s="60" t="s">
        <v>153</v>
      </c>
      <c r="D159" s="59"/>
      <c r="E159" s="59"/>
      <c r="F159" s="69"/>
      <c r="G159" s="59"/>
      <c r="H159" s="59"/>
      <c r="I159" s="69"/>
      <c r="J159" s="59"/>
    </row>
    <row r="160" spans="1:10" s="58" customFormat="1" ht="25.5">
      <c r="A160" s="64" t="s">
        <v>146</v>
      </c>
      <c r="B160" s="59"/>
      <c r="C160" s="60" t="s">
        <v>154</v>
      </c>
      <c r="D160" s="59"/>
      <c r="E160" s="59"/>
      <c r="F160" s="69"/>
      <c r="G160" s="59"/>
      <c r="H160" s="59"/>
      <c r="I160" s="69"/>
      <c r="J160" s="59"/>
    </row>
    <row r="161" spans="1:10" s="58" customFormat="1" ht="38.25">
      <c r="A161" s="64" t="s">
        <v>147</v>
      </c>
      <c r="B161" s="59"/>
      <c r="C161" s="60" t="s">
        <v>155</v>
      </c>
      <c r="D161" s="59"/>
      <c r="E161" s="59"/>
      <c r="F161" s="69"/>
      <c r="G161" s="59"/>
      <c r="H161" s="59"/>
      <c r="I161" s="69"/>
      <c r="J161" s="59"/>
    </row>
    <row r="162" spans="1:10" s="58" customFormat="1" ht="12.75">
      <c r="A162" s="59" t="s">
        <v>137</v>
      </c>
      <c r="B162" s="59"/>
      <c r="C162" s="60" t="s">
        <v>39</v>
      </c>
      <c r="D162" s="59"/>
      <c r="E162" s="59"/>
      <c r="F162" s="69"/>
      <c r="G162" s="81"/>
      <c r="H162" s="81"/>
      <c r="I162" s="69"/>
      <c r="J162" s="67"/>
    </row>
    <row r="163" spans="1:10" s="58" customFormat="1" ht="25.5">
      <c r="A163" s="64" t="s">
        <v>26</v>
      </c>
      <c r="B163" s="66" t="s">
        <v>70</v>
      </c>
      <c r="C163" s="76"/>
      <c r="D163" s="80">
        <f aca="true" t="shared" si="27" ref="D163:I163">D164+D170-D176</f>
        <v>0</v>
      </c>
      <c r="E163" s="80">
        <f t="shared" si="27"/>
        <v>0</v>
      </c>
      <c r="F163" s="62">
        <f t="shared" si="27"/>
        <v>0</v>
      </c>
      <c r="G163" s="61">
        <f t="shared" si="27"/>
        <v>0</v>
      </c>
      <c r="H163" s="61">
        <f t="shared" si="27"/>
        <v>0</v>
      </c>
      <c r="I163" s="62">
        <f t="shared" si="27"/>
        <v>0</v>
      </c>
      <c r="J163" s="67"/>
    </row>
    <row r="164" spans="1:10" s="58" customFormat="1" ht="12.75">
      <c r="A164" s="64" t="s">
        <v>4</v>
      </c>
      <c r="B164" s="66"/>
      <c r="C164" s="60" t="s">
        <v>118</v>
      </c>
      <c r="D164" s="59"/>
      <c r="E164" s="59"/>
      <c r="F164" s="69"/>
      <c r="G164" s="81"/>
      <c r="H164" s="81"/>
      <c r="I164" s="69"/>
      <c r="J164" s="67"/>
    </row>
    <row r="165" spans="1:10" s="58" customFormat="1" ht="57" customHeight="1">
      <c r="A165" s="64" t="s">
        <v>165</v>
      </c>
      <c r="B165" s="59"/>
      <c r="C165" s="60" t="s">
        <v>232</v>
      </c>
      <c r="D165" s="59" t="s">
        <v>141</v>
      </c>
      <c r="E165" s="59" t="s">
        <v>141</v>
      </c>
      <c r="F165" s="69" t="s">
        <v>141</v>
      </c>
      <c r="G165" s="59" t="s">
        <v>141</v>
      </c>
      <c r="H165" s="59" t="s">
        <v>141</v>
      </c>
      <c r="I165" s="69" t="s">
        <v>141</v>
      </c>
      <c r="J165" s="59" t="s">
        <v>141</v>
      </c>
    </row>
    <row r="166" spans="1:10" s="58" customFormat="1" ht="38.25">
      <c r="A166" s="64" t="s">
        <v>143</v>
      </c>
      <c r="B166" s="59"/>
      <c r="C166" s="60" t="s">
        <v>144</v>
      </c>
      <c r="D166" s="59"/>
      <c r="E166" s="59"/>
      <c r="F166" s="69"/>
      <c r="G166" s="59"/>
      <c r="H166" s="59"/>
      <c r="I166" s="69"/>
      <c r="J166" s="59"/>
    </row>
    <row r="167" spans="1:10" s="58" customFormat="1" ht="25.5">
      <c r="A167" s="64" t="s">
        <v>145</v>
      </c>
      <c r="B167" s="59"/>
      <c r="C167" s="60" t="s">
        <v>148</v>
      </c>
      <c r="D167" s="59"/>
      <c r="E167" s="59"/>
      <c r="F167" s="69"/>
      <c r="G167" s="59"/>
      <c r="H167" s="59"/>
      <c r="I167" s="69"/>
      <c r="J167" s="59"/>
    </row>
    <row r="168" spans="1:10" s="58" customFormat="1" ht="25.5">
      <c r="A168" s="64" t="s">
        <v>146</v>
      </c>
      <c r="B168" s="59"/>
      <c r="C168" s="60" t="s">
        <v>149</v>
      </c>
      <c r="D168" s="59"/>
      <c r="E168" s="59"/>
      <c r="F168" s="69"/>
      <c r="G168" s="59"/>
      <c r="H168" s="59"/>
      <c r="I168" s="69"/>
      <c r="J168" s="59"/>
    </row>
    <row r="169" spans="1:10" s="58" customFormat="1" ht="38.25">
      <c r="A169" s="64" t="s">
        <v>147</v>
      </c>
      <c r="B169" s="59"/>
      <c r="C169" s="60" t="s">
        <v>150</v>
      </c>
      <c r="D169" s="59"/>
      <c r="E169" s="59"/>
      <c r="F169" s="69"/>
      <c r="G169" s="59"/>
      <c r="H169" s="59"/>
      <c r="I169" s="69"/>
      <c r="J169" s="59"/>
    </row>
    <row r="170" spans="1:10" s="58" customFormat="1" ht="12.75">
      <c r="A170" s="64" t="s">
        <v>5</v>
      </c>
      <c r="B170" s="66"/>
      <c r="C170" s="60" t="s">
        <v>119</v>
      </c>
      <c r="D170" s="59"/>
      <c r="E170" s="59"/>
      <c r="F170" s="69"/>
      <c r="G170" s="81"/>
      <c r="H170" s="81"/>
      <c r="I170" s="69"/>
      <c r="J170" s="67"/>
    </row>
    <row r="171" spans="1:10" s="58" customFormat="1" ht="57" customHeight="1">
      <c r="A171" s="64" t="s">
        <v>165</v>
      </c>
      <c r="B171" s="59"/>
      <c r="C171" s="60" t="s">
        <v>233</v>
      </c>
      <c r="D171" s="59" t="s">
        <v>141</v>
      </c>
      <c r="E171" s="59" t="s">
        <v>141</v>
      </c>
      <c r="F171" s="69" t="s">
        <v>141</v>
      </c>
      <c r="G171" s="59" t="s">
        <v>141</v>
      </c>
      <c r="H171" s="59" t="s">
        <v>141</v>
      </c>
      <c r="I171" s="69" t="s">
        <v>141</v>
      </c>
      <c r="J171" s="59" t="s">
        <v>141</v>
      </c>
    </row>
    <row r="172" spans="1:10" s="58" customFormat="1" ht="38.25">
      <c r="A172" s="64" t="s">
        <v>143</v>
      </c>
      <c r="B172" s="59"/>
      <c r="C172" s="60" t="s">
        <v>152</v>
      </c>
      <c r="D172" s="59"/>
      <c r="E172" s="59"/>
      <c r="F172" s="69"/>
      <c r="G172" s="59"/>
      <c r="H172" s="59"/>
      <c r="I172" s="69"/>
      <c r="J172" s="59"/>
    </row>
    <row r="173" spans="1:10" s="58" customFormat="1" ht="25.5">
      <c r="A173" s="64" t="s">
        <v>145</v>
      </c>
      <c r="B173" s="59"/>
      <c r="C173" s="60" t="s">
        <v>153</v>
      </c>
      <c r="D173" s="59"/>
      <c r="E173" s="59"/>
      <c r="F173" s="69"/>
      <c r="G173" s="59"/>
      <c r="H173" s="59"/>
      <c r="I173" s="69"/>
      <c r="J173" s="59"/>
    </row>
    <row r="174" spans="1:10" s="58" customFormat="1" ht="25.5">
      <c r="A174" s="64" t="s">
        <v>146</v>
      </c>
      <c r="B174" s="59"/>
      <c r="C174" s="60" t="s">
        <v>154</v>
      </c>
      <c r="D174" s="59"/>
      <c r="E174" s="59"/>
      <c r="F174" s="69"/>
      <c r="G174" s="59"/>
      <c r="H174" s="59"/>
      <c r="I174" s="69"/>
      <c r="J174" s="59"/>
    </row>
    <row r="175" spans="1:10" s="58" customFormat="1" ht="38.25">
      <c r="A175" s="64" t="s">
        <v>147</v>
      </c>
      <c r="B175" s="59"/>
      <c r="C175" s="60" t="s">
        <v>155</v>
      </c>
      <c r="D175" s="59"/>
      <c r="E175" s="59"/>
      <c r="F175" s="69"/>
      <c r="G175" s="59"/>
      <c r="H175" s="59"/>
      <c r="I175" s="69"/>
      <c r="J175" s="59"/>
    </row>
    <row r="176" spans="1:10" s="58" customFormat="1" ht="12.75">
      <c r="A176" s="59" t="s">
        <v>137</v>
      </c>
      <c r="B176" s="59"/>
      <c r="C176" s="60" t="s">
        <v>39</v>
      </c>
      <c r="D176" s="59"/>
      <c r="E176" s="59"/>
      <c r="F176" s="69"/>
      <c r="G176" s="81"/>
      <c r="H176" s="81"/>
      <c r="I176" s="69"/>
      <c r="J176" s="67"/>
    </row>
    <row r="177" spans="1:10" s="58" customFormat="1" ht="89.25">
      <c r="A177" s="64" t="s">
        <v>136</v>
      </c>
      <c r="B177" s="66" t="s">
        <v>124</v>
      </c>
      <c r="C177" s="76"/>
      <c r="D177" s="67" t="s">
        <v>38</v>
      </c>
      <c r="E177" s="67" t="s">
        <v>38</v>
      </c>
      <c r="F177" s="68" t="s">
        <v>38</v>
      </c>
      <c r="G177" s="67" t="s">
        <v>38</v>
      </c>
      <c r="H177" s="67" t="s">
        <v>38</v>
      </c>
      <c r="I177" s="67" t="s">
        <v>38</v>
      </c>
      <c r="J177" s="67"/>
    </row>
    <row r="178" spans="1:10" s="58" customFormat="1" ht="12.75">
      <c r="A178" s="64" t="s">
        <v>29</v>
      </c>
      <c r="B178" s="66" t="s">
        <v>71</v>
      </c>
      <c r="C178" s="76"/>
      <c r="D178" s="61">
        <f>SUM(D179:D185)-D191</f>
        <v>98</v>
      </c>
      <c r="E178" s="83">
        <v>26490123</v>
      </c>
      <c r="F178" s="62">
        <f>SUM(F179:F185)-F191</f>
        <v>432781.57700000005</v>
      </c>
      <c r="G178" s="61">
        <f>SUM(G179:G185)-G191</f>
        <v>247</v>
      </c>
      <c r="H178" s="83">
        <v>85702172</v>
      </c>
      <c r="I178" s="62">
        <f>SUM(I179:I185)-I191</f>
        <v>1311958.53981</v>
      </c>
      <c r="J178" s="67"/>
    </row>
    <row r="179" spans="1:10" s="58" customFormat="1" ht="12.75">
      <c r="A179" s="64" t="s">
        <v>4</v>
      </c>
      <c r="B179" s="66"/>
      <c r="C179" s="60" t="s">
        <v>118</v>
      </c>
      <c r="D179" s="67">
        <v>50</v>
      </c>
      <c r="E179" s="67" t="s">
        <v>27</v>
      </c>
      <c r="F179" s="68">
        <v>213363.081</v>
      </c>
      <c r="G179" s="67">
        <v>152</v>
      </c>
      <c r="H179" s="67" t="s">
        <v>27</v>
      </c>
      <c r="I179" s="68">
        <v>659397.36081</v>
      </c>
      <c r="J179" s="67"/>
    </row>
    <row r="180" spans="1:10" s="58" customFormat="1" ht="57" customHeight="1">
      <c r="A180" s="64" t="s">
        <v>166</v>
      </c>
      <c r="B180" s="59"/>
      <c r="C180" s="60" t="s">
        <v>232</v>
      </c>
      <c r="D180" s="59" t="s">
        <v>141</v>
      </c>
      <c r="E180" s="59" t="s">
        <v>141</v>
      </c>
      <c r="F180" s="69" t="s">
        <v>141</v>
      </c>
      <c r="G180" s="59" t="s">
        <v>141</v>
      </c>
      <c r="H180" s="59" t="s">
        <v>141</v>
      </c>
      <c r="I180" s="69" t="s">
        <v>141</v>
      </c>
      <c r="J180" s="59" t="s">
        <v>141</v>
      </c>
    </row>
    <row r="181" spans="1:10" s="58" customFormat="1" ht="38.25">
      <c r="A181" s="64" t="s">
        <v>143</v>
      </c>
      <c r="B181" s="59"/>
      <c r="C181" s="60" t="s">
        <v>144</v>
      </c>
      <c r="D181" s="59"/>
      <c r="E181" s="59"/>
      <c r="F181" s="69"/>
      <c r="G181" s="59"/>
      <c r="H181" s="59"/>
      <c r="I181" s="69"/>
      <c r="J181" s="59"/>
    </row>
    <row r="182" spans="1:10" s="58" customFormat="1" ht="25.5">
      <c r="A182" s="64" t="s">
        <v>145</v>
      </c>
      <c r="B182" s="59"/>
      <c r="C182" s="60" t="s">
        <v>148</v>
      </c>
      <c r="D182" s="59"/>
      <c r="E182" s="59"/>
      <c r="F182" s="69"/>
      <c r="G182" s="59"/>
      <c r="H182" s="59"/>
      <c r="I182" s="69"/>
      <c r="J182" s="59"/>
    </row>
    <row r="183" spans="1:10" s="58" customFormat="1" ht="25.5">
      <c r="A183" s="64" t="s">
        <v>146</v>
      </c>
      <c r="B183" s="59"/>
      <c r="C183" s="60" t="s">
        <v>149</v>
      </c>
      <c r="D183" s="59"/>
      <c r="E183" s="59"/>
      <c r="F183" s="69"/>
      <c r="G183" s="59"/>
      <c r="H183" s="59"/>
      <c r="I183" s="69"/>
      <c r="J183" s="59"/>
    </row>
    <row r="184" spans="1:10" s="58" customFormat="1" ht="38.25">
      <c r="A184" s="64" t="s">
        <v>147</v>
      </c>
      <c r="B184" s="59"/>
      <c r="C184" s="60" t="s">
        <v>150</v>
      </c>
      <c r="D184" s="59"/>
      <c r="E184" s="59"/>
      <c r="F184" s="69"/>
      <c r="G184" s="59"/>
      <c r="H184" s="59"/>
      <c r="I184" s="69"/>
      <c r="J184" s="59"/>
    </row>
    <row r="185" spans="1:10" s="58" customFormat="1" ht="12.75">
      <c r="A185" s="64" t="s">
        <v>5</v>
      </c>
      <c r="B185" s="66"/>
      <c r="C185" s="60" t="s">
        <v>119</v>
      </c>
      <c r="D185" s="67">
        <v>48</v>
      </c>
      <c r="E185" s="67" t="s">
        <v>27</v>
      </c>
      <c r="F185" s="68">
        <v>219418.496</v>
      </c>
      <c r="G185" s="67">
        <v>95</v>
      </c>
      <c r="H185" s="67" t="s">
        <v>27</v>
      </c>
      <c r="I185" s="68">
        <v>652561.179</v>
      </c>
      <c r="J185" s="67"/>
    </row>
    <row r="186" spans="1:10" s="58" customFormat="1" ht="57" customHeight="1">
      <c r="A186" s="64" t="s">
        <v>166</v>
      </c>
      <c r="B186" s="59"/>
      <c r="C186" s="60" t="s">
        <v>233</v>
      </c>
      <c r="D186" s="59" t="s">
        <v>141</v>
      </c>
      <c r="E186" s="59" t="s">
        <v>141</v>
      </c>
      <c r="F186" s="69" t="s">
        <v>141</v>
      </c>
      <c r="G186" s="59" t="s">
        <v>141</v>
      </c>
      <c r="H186" s="59" t="s">
        <v>141</v>
      </c>
      <c r="I186" s="69" t="s">
        <v>141</v>
      </c>
      <c r="J186" s="59" t="s">
        <v>141</v>
      </c>
    </row>
    <row r="187" spans="1:10" s="58" customFormat="1" ht="38.25">
      <c r="A187" s="64" t="s">
        <v>143</v>
      </c>
      <c r="B187" s="59"/>
      <c r="C187" s="60" t="s">
        <v>152</v>
      </c>
      <c r="D187" s="59"/>
      <c r="E187" s="59"/>
      <c r="F187" s="69"/>
      <c r="G187" s="59"/>
      <c r="H187" s="59"/>
      <c r="I187" s="69"/>
      <c r="J187" s="59"/>
    </row>
    <row r="188" spans="1:10" s="58" customFormat="1" ht="25.5">
      <c r="A188" s="64" t="s">
        <v>145</v>
      </c>
      <c r="B188" s="59"/>
      <c r="C188" s="60" t="s">
        <v>153</v>
      </c>
      <c r="D188" s="59"/>
      <c r="E188" s="59"/>
      <c r="F188" s="69"/>
      <c r="G188" s="59"/>
      <c r="H188" s="59"/>
      <c r="I188" s="69"/>
      <c r="J188" s="59"/>
    </row>
    <row r="189" spans="1:10" s="58" customFormat="1" ht="25.5">
      <c r="A189" s="64" t="s">
        <v>146</v>
      </c>
      <c r="B189" s="59"/>
      <c r="C189" s="60" t="s">
        <v>154</v>
      </c>
      <c r="D189" s="59"/>
      <c r="E189" s="59"/>
      <c r="F189" s="69"/>
      <c r="G189" s="59"/>
      <c r="H189" s="59"/>
      <c r="I189" s="69"/>
      <c r="J189" s="59"/>
    </row>
    <row r="190" spans="1:10" s="58" customFormat="1" ht="38.25">
      <c r="A190" s="64" t="s">
        <v>147</v>
      </c>
      <c r="B190" s="59"/>
      <c r="C190" s="60" t="s">
        <v>155</v>
      </c>
      <c r="D190" s="59"/>
      <c r="E190" s="59"/>
      <c r="F190" s="69"/>
      <c r="G190" s="59"/>
      <c r="H190" s="59"/>
      <c r="I190" s="69"/>
      <c r="J190" s="59"/>
    </row>
    <row r="191" spans="1:10" s="58" customFormat="1" ht="12.75">
      <c r="A191" s="59" t="s">
        <v>137</v>
      </c>
      <c r="B191" s="59"/>
      <c r="C191" s="60" t="s">
        <v>39</v>
      </c>
      <c r="D191" s="67">
        <v>0</v>
      </c>
      <c r="E191" s="67">
        <v>0</v>
      </c>
      <c r="F191" s="68">
        <v>0</v>
      </c>
      <c r="G191" s="67">
        <v>0</v>
      </c>
      <c r="H191" s="67">
        <v>0</v>
      </c>
      <c r="I191" s="68">
        <v>0</v>
      </c>
      <c r="J191" s="67"/>
    </row>
    <row r="192" spans="1:10" s="58" customFormat="1" ht="12.75">
      <c r="A192" s="64" t="s">
        <v>30</v>
      </c>
      <c r="B192" s="66" t="s">
        <v>72</v>
      </c>
      <c r="C192" s="76"/>
      <c r="D192" s="61">
        <f>D193+D199-D205</f>
        <v>77</v>
      </c>
      <c r="E192" s="83">
        <f>E31-E178-E206</f>
        <v>5136726</v>
      </c>
      <c r="F192" s="62">
        <f>SUM(F193:F199)-F205</f>
        <v>1706305.0229999998</v>
      </c>
      <c r="G192" s="61">
        <f>G193+G199-G205</f>
        <v>271</v>
      </c>
      <c r="H192" s="83">
        <f>H31-H178-H206</f>
        <v>9984035</v>
      </c>
      <c r="I192" s="62">
        <f>SUM(I193:I199)-I205</f>
        <v>5141230.985230999</v>
      </c>
      <c r="J192" s="67"/>
    </row>
    <row r="193" spans="1:10" s="58" customFormat="1" ht="12.75">
      <c r="A193" s="64" t="s">
        <v>4</v>
      </c>
      <c r="B193" s="66"/>
      <c r="C193" s="60" t="s">
        <v>118</v>
      </c>
      <c r="D193" s="77">
        <f>D72+D106+D50+D136+D150+D164-D179-D207</f>
        <v>43</v>
      </c>
      <c r="E193" s="106" t="s">
        <v>27</v>
      </c>
      <c r="F193" s="68">
        <f>F72+F106+F50+F136+F150+F164-F179-F207</f>
        <v>1493105.7609999997</v>
      </c>
      <c r="G193" s="67">
        <f>G72+G106+G50+G136+G150+G164-G179-G207</f>
        <v>125</v>
      </c>
      <c r="H193" s="67" t="s">
        <v>27</v>
      </c>
      <c r="I193" s="68">
        <f>I72+I106+I50+I136+I150+I164-I179-I207</f>
        <v>3914134.8807199993</v>
      </c>
      <c r="J193" s="67"/>
    </row>
    <row r="194" spans="1:10" s="58" customFormat="1" ht="57" customHeight="1">
      <c r="A194" s="64" t="s">
        <v>151</v>
      </c>
      <c r="B194" s="59"/>
      <c r="C194" s="60" t="s">
        <v>232</v>
      </c>
      <c r="D194" s="59" t="s">
        <v>141</v>
      </c>
      <c r="E194" s="59" t="s">
        <v>141</v>
      </c>
      <c r="F194" s="69" t="s">
        <v>141</v>
      </c>
      <c r="G194" s="59" t="s">
        <v>141</v>
      </c>
      <c r="H194" s="59" t="s">
        <v>141</v>
      </c>
      <c r="I194" s="69" t="s">
        <v>141</v>
      </c>
      <c r="J194" s="59" t="s">
        <v>141</v>
      </c>
    </row>
    <row r="195" spans="1:10" s="58" customFormat="1" ht="38.25">
      <c r="A195" s="64" t="s">
        <v>143</v>
      </c>
      <c r="B195" s="59"/>
      <c r="C195" s="60" t="s">
        <v>144</v>
      </c>
      <c r="D195" s="59"/>
      <c r="E195" s="59"/>
      <c r="F195" s="69"/>
      <c r="G195" s="59"/>
      <c r="H195" s="59"/>
      <c r="I195" s="69"/>
      <c r="J195" s="59"/>
    </row>
    <row r="196" spans="1:10" s="58" customFormat="1" ht="25.5">
      <c r="A196" s="64" t="s">
        <v>145</v>
      </c>
      <c r="B196" s="59"/>
      <c r="C196" s="60" t="s">
        <v>148</v>
      </c>
      <c r="D196" s="59"/>
      <c r="E196" s="59"/>
      <c r="F196" s="69"/>
      <c r="G196" s="59"/>
      <c r="H196" s="59"/>
      <c r="I196" s="69"/>
      <c r="J196" s="59"/>
    </row>
    <row r="197" spans="1:10" s="58" customFormat="1" ht="25.5">
      <c r="A197" s="64" t="s">
        <v>146</v>
      </c>
      <c r="B197" s="59"/>
      <c r="C197" s="60" t="s">
        <v>149</v>
      </c>
      <c r="D197" s="59"/>
      <c r="E197" s="59"/>
      <c r="F197" s="69"/>
      <c r="G197" s="59"/>
      <c r="H197" s="59"/>
      <c r="I197" s="69"/>
      <c r="J197" s="59"/>
    </row>
    <row r="198" spans="1:10" s="58" customFormat="1" ht="38.25">
      <c r="A198" s="64" t="s">
        <v>147</v>
      </c>
      <c r="B198" s="59"/>
      <c r="C198" s="60" t="s">
        <v>150</v>
      </c>
      <c r="D198" s="59"/>
      <c r="E198" s="59"/>
      <c r="F198" s="69"/>
      <c r="G198" s="59"/>
      <c r="H198" s="59"/>
      <c r="I198" s="69"/>
      <c r="J198" s="59"/>
    </row>
    <row r="199" spans="1:10" s="58" customFormat="1" ht="12.75">
      <c r="A199" s="64" t="s">
        <v>5</v>
      </c>
      <c r="B199" s="66"/>
      <c r="C199" s="60" t="s">
        <v>119</v>
      </c>
      <c r="D199" s="77">
        <f>D51+D73+D107+D142+D156+D170-D185-D213</f>
        <v>34</v>
      </c>
      <c r="E199" s="67" t="s">
        <v>27</v>
      </c>
      <c r="F199" s="68">
        <f>F51+F73+F107+F142+F156+F170-F185-F213</f>
        <v>213199.26200000002</v>
      </c>
      <c r="G199" s="67">
        <f>G51+G73+G107+G142+G156+G170-G185-G213</f>
        <v>146</v>
      </c>
      <c r="H199" s="67" t="s">
        <v>27</v>
      </c>
      <c r="I199" s="68">
        <f>I51+I73+I107+I142+I156+I170-I185-I213</f>
        <v>1227096.104511</v>
      </c>
      <c r="J199" s="67"/>
    </row>
    <row r="200" spans="1:10" s="58" customFormat="1" ht="57" customHeight="1">
      <c r="A200" s="64" t="s">
        <v>151</v>
      </c>
      <c r="B200" s="59"/>
      <c r="C200" s="60" t="s">
        <v>233</v>
      </c>
      <c r="D200" s="59" t="s">
        <v>141</v>
      </c>
      <c r="E200" s="59" t="s">
        <v>141</v>
      </c>
      <c r="F200" s="69" t="s">
        <v>141</v>
      </c>
      <c r="G200" s="59" t="s">
        <v>141</v>
      </c>
      <c r="H200" s="59" t="s">
        <v>141</v>
      </c>
      <c r="I200" s="69" t="s">
        <v>141</v>
      </c>
      <c r="J200" s="59" t="s">
        <v>141</v>
      </c>
    </row>
    <row r="201" spans="1:10" s="58" customFormat="1" ht="38.25">
      <c r="A201" s="64" t="s">
        <v>143</v>
      </c>
      <c r="B201" s="59"/>
      <c r="C201" s="60" t="s">
        <v>152</v>
      </c>
      <c r="D201" s="59"/>
      <c r="E201" s="59"/>
      <c r="F201" s="69"/>
      <c r="G201" s="59"/>
      <c r="H201" s="59"/>
      <c r="I201" s="69"/>
      <c r="J201" s="59"/>
    </row>
    <row r="202" spans="1:10" s="58" customFormat="1" ht="25.5">
      <c r="A202" s="64" t="s">
        <v>145</v>
      </c>
      <c r="B202" s="59"/>
      <c r="C202" s="60" t="s">
        <v>153</v>
      </c>
      <c r="D202" s="59"/>
      <c r="E202" s="59"/>
      <c r="F202" s="69"/>
      <c r="G202" s="59"/>
      <c r="H202" s="59"/>
      <c r="I202" s="69"/>
      <c r="J202" s="59"/>
    </row>
    <row r="203" spans="1:10" s="58" customFormat="1" ht="25.5">
      <c r="A203" s="64" t="s">
        <v>146</v>
      </c>
      <c r="B203" s="59"/>
      <c r="C203" s="60" t="s">
        <v>154</v>
      </c>
      <c r="D203" s="59"/>
      <c r="E203" s="59"/>
      <c r="F203" s="69"/>
      <c r="G203" s="59"/>
      <c r="H203" s="59"/>
      <c r="I203" s="69"/>
      <c r="J203" s="59"/>
    </row>
    <row r="204" spans="1:10" s="58" customFormat="1" ht="38.25">
      <c r="A204" s="64" t="s">
        <v>147</v>
      </c>
      <c r="B204" s="59"/>
      <c r="C204" s="60" t="s">
        <v>155</v>
      </c>
      <c r="D204" s="59"/>
      <c r="E204" s="59"/>
      <c r="F204" s="69"/>
      <c r="G204" s="59"/>
      <c r="H204" s="59"/>
      <c r="I204" s="69"/>
      <c r="J204" s="59"/>
    </row>
    <row r="205" spans="1:10" s="58" customFormat="1" ht="12.75">
      <c r="A205" s="59" t="s">
        <v>137</v>
      </c>
      <c r="B205" s="59"/>
      <c r="C205" s="60" t="s">
        <v>39</v>
      </c>
      <c r="D205" s="67">
        <v>0</v>
      </c>
      <c r="E205" s="67">
        <v>0</v>
      </c>
      <c r="F205" s="68">
        <v>0</v>
      </c>
      <c r="G205" s="67">
        <v>0</v>
      </c>
      <c r="H205" s="67">
        <v>0</v>
      </c>
      <c r="I205" s="68">
        <v>0</v>
      </c>
      <c r="J205" s="67"/>
    </row>
    <row r="206" spans="1:10" s="58" customFormat="1" ht="25.5">
      <c r="A206" s="64" t="s">
        <v>31</v>
      </c>
      <c r="B206" s="66" t="s">
        <v>73</v>
      </c>
      <c r="C206" s="76"/>
      <c r="D206" s="80">
        <f>SUM(D207:D213)-D219</f>
        <v>0</v>
      </c>
      <c r="E206" s="82">
        <v>0</v>
      </c>
      <c r="F206" s="62">
        <f>SUM(F207:F213)-F219</f>
        <v>0</v>
      </c>
      <c r="G206" s="61">
        <f>SUM(G207:G213)-G219</f>
        <v>3</v>
      </c>
      <c r="H206" s="83">
        <v>210</v>
      </c>
      <c r="I206" s="62">
        <f>SUM(I207:I213)-I219</f>
        <v>444.88</v>
      </c>
      <c r="J206" s="67"/>
    </row>
    <row r="207" spans="1:10" s="58" customFormat="1" ht="12.75">
      <c r="A207" s="64" t="s">
        <v>4</v>
      </c>
      <c r="B207" s="66"/>
      <c r="C207" s="60" t="s">
        <v>118</v>
      </c>
      <c r="D207" s="67">
        <v>0</v>
      </c>
      <c r="E207" s="67" t="s">
        <v>27</v>
      </c>
      <c r="F207" s="68">
        <v>0</v>
      </c>
      <c r="G207" s="67">
        <v>0</v>
      </c>
      <c r="H207" s="67" t="s">
        <v>27</v>
      </c>
      <c r="I207" s="68">
        <v>0</v>
      </c>
      <c r="J207" s="67"/>
    </row>
    <row r="208" spans="1:10" s="58" customFormat="1" ht="38.25" customHeight="1">
      <c r="A208" s="64" t="s">
        <v>167</v>
      </c>
      <c r="B208" s="59"/>
      <c r="C208" s="60" t="s">
        <v>232</v>
      </c>
      <c r="D208" s="59" t="s">
        <v>141</v>
      </c>
      <c r="E208" s="59" t="s">
        <v>141</v>
      </c>
      <c r="F208" s="69" t="s">
        <v>141</v>
      </c>
      <c r="G208" s="59" t="s">
        <v>141</v>
      </c>
      <c r="H208" s="59" t="s">
        <v>141</v>
      </c>
      <c r="I208" s="69" t="s">
        <v>141</v>
      </c>
      <c r="J208" s="59" t="s">
        <v>141</v>
      </c>
    </row>
    <row r="209" spans="1:10" s="58" customFormat="1" ht="38.25">
      <c r="A209" s="64" t="s">
        <v>143</v>
      </c>
      <c r="B209" s="59"/>
      <c r="C209" s="60" t="s">
        <v>144</v>
      </c>
      <c r="D209" s="59"/>
      <c r="E209" s="59"/>
      <c r="F209" s="69"/>
      <c r="G209" s="59"/>
      <c r="H209" s="59"/>
      <c r="I209" s="69"/>
      <c r="J209" s="59"/>
    </row>
    <row r="210" spans="1:10" s="58" customFormat="1" ht="25.5">
      <c r="A210" s="64" t="s">
        <v>145</v>
      </c>
      <c r="B210" s="59"/>
      <c r="C210" s="60" t="s">
        <v>148</v>
      </c>
      <c r="D210" s="59"/>
      <c r="E210" s="59"/>
      <c r="F210" s="69"/>
      <c r="G210" s="59"/>
      <c r="H210" s="59"/>
      <c r="I210" s="69"/>
      <c r="J210" s="59"/>
    </row>
    <row r="211" spans="1:10" s="58" customFormat="1" ht="25.5">
      <c r="A211" s="64" t="s">
        <v>146</v>
      </c>
      <c r="B211" s="59"/>
      <c r="C211" s="60" t="s">
        <v>149</v>
      </c>
      <c r="D211" s="59"/>
      <c r="E211" s="59"/>
      <c r="F211" s="69"/>
      <c r="G211" s="59"/>
      <c r="H211" s="59"/>
      <c r="I211" s="69"/>
      <c r="J211" s="59"/>
    </row>
    <row r="212" spans="1:10" s="58" customFormat="1" ht="38.25">
      <c r="A212" s="64" t="s">
        <v>147</v>
      </c>
      <c r="B212" s="59"/>
      <c r="C212" s="60" t="s">
        <v>150</v>
      </c>
      <c r="D212" s="59"/>
      <c r="E212" s="59"/>
      <c r="F212" s="69"/>
      <c r="G212" s="59"/>
      <c r="H212" s="59"/>
      <c r="I212" s="69"/>
      <c r="J212" s="59"/>
    </row>
    <row r="213" spans="1:10" s="58" customFormat="1" ht="12.75">
      <c r="A213" s="64" t="s">
        <v>5</v>
      </c>
      <c r="B213" s="66"/>
      <c r="C213" s="60" t="s">
        <v>119</v>
      </c>
      <c r="D213" s="67">
        <v>0</v>
      </c>
      <c r="E213" s="67" t="s">
        <v>27</v>
      </c>
      <c r="F213" s="68">
        <v>0</v>
      </c>
      <c r="G213" s="67">
        <v>3</v>
      </c>
      <c r="H213" s="67" t="s">
        <v>27</v>
      </c>
      <c r="I213" s="68">
        <v>444.88</v>
      </c>
      <c r="J213" s="67"/>
    </row>
    <row r="214" spans="1:10" s="58" customFormat="1" ht="43.5" customHeight="1">
      <c r="A214" s="64" t="s">
        <v>167</v>
      </c>
      <c r="B214" s="59"/>
      <c r="C214" s="60" t="s">
        <v>233</v>
      </c>
      <c r="D214" s="59" t="s">
        <v>141</v>
      </c>
      <c r="E214" s="59" t="s">
        <v>141</v>
      </c>
      <c r="F214" s="69" t="s">
        <v>141</v>
      </c>
      <c r="G214" s="59" t="s">
        <v>141</v>
      </c>
      <c r="H214" s="59" t="s">
        <v>141</v>
      </c>
      <c r="I214" s="69" t="s">
        <v>141</v>
      </c>
      <c r="J214" s="59" t="s">
        <v>141</v>
      </c>
    </row>
    <row r="215" spans="1:10" s="58" customFormat="1" ht="38.25">
      <c r="A215" s="64" t="s">
        <v>143</v>
      </c>
      <c r="B215" s="59"/>
      <c r="C215" s="60" t="s">
        <v>152</v>
      </c>
      <c r="D215" s="59"/>
      <c r="E215" s="59"/>
      <c r="F215" s="69"/>
      <c r="G215" s="59"/>
      <c r="H215" s="59"/>
      <c r="I215" s="69"/>
      <c r="J215" s="59"/>
    </row>
    <row r="216" spans="1:10" s="58" customFormat="1" ht="25.5">
      <c r="A216" s="64" t="s">
        <v>145</v>
      </c>
      <c r="B216" s="59"/>
      <c r="C216" s="60" t="s">
        <v>153</v>
      </c>
      <c r="D216" s="59"/>
      <c r="E216" s="59"/>
      <c r="F216" s="69"/>
      <c r="G216" s="59"/>
      <c r="H216" s="59"/>
      <c r="I216" s="69"/>
      <c r="J216" s="59"/>
    </row>
    <row r="217" spans="1:10" s="58" customFormat="1" ht="25.5">
      <c r="A217" s="64" t="s">
        <v>146</v>
      </c>
      <c r="B217" s="59"/>
      <c r="C217" s="60" t="s">
        <v>154</v>
      </c>
      <c r="D217" s="59"/>
      <c r="E217" s="59"/>
      <c r="F217" s="69"/>
      <c r="G217" s="59"/>
      <c r="H217" s="59"/>
      <c r="I217" s="69"/>
      <c r="J217" s="59"/>
    </row>
    <row r="218" spans="1:10" s="58" customFormat="1" ht="38.25">
      <c r="A218" s="64" t="s">
        <v>147</v>
      </c>
      <c r="B218" s="59"/>
      <c r="C218" s="60" t="s">
        <v>155</v>
      </c>
      <c r="D218" s="59"/>
      <c r="E218" s="59"/>
      <c r="F218" s="69"/>
      <c r="G218" s="59"/>
      <c r="H218" s="59"/>
      <c r="I218" s="69"/>
      <c r="J218" s="59"/>
    </row>
    <row r="219" spans="1:10" s="58" customFormat="1" ht="12.75">
      <c r="A219" s="59" t="s">
        <v>137</v>
      </c>
      <c r="B219" s="59"/>
      <c r="C219" s="60" t="s">
        <v>39</v>
      </c>
      <c r="D219" s="84">
        <v>0</v>
      </c>
      <c r="E219" s="84">
        <v>0</v>
      </c>
      <c r="F219" s="85">
        <v>0</v>
      </c>
      <c r="G219" s="84">
        <v>0</v>
      </c>
      <c r="H219" s="84">
        <v>0</v>
      </c>
      <c r="I219" s="85">
        <v>0</v>
      </c>
      <c r="J219" s="67"/>
    </row>
    <row r="220" spans="1:10" s="58" customFormat="1" ht="129" customHeight="1">
      <c r="A220" s="64" t="s">
        <v>32</v>
      </c>
      <c r="B220" s="66" t="s">
        <v>74</v>
      </c>
      <c r="C220" s="76"/>
      <c r="D220" s="61">
        <v>8</v>
      </c>
      <c r="E220" s="61">
        <v>23960</v>
      </c>
      <c r="F220" s="62">
        <v>2396</v>
      </c>
      <c r="G220" s="61">
        <v>68</v>
      </c>
      <c r="H220" s="61">
        <v>12074409</v>
      </c>
      <c r="I220" s="62">
        <v>1802448.834</v>
      </c>
      <c r="J220" s="86" t="s">
        <v>275</v>
      </c>
    </row>
    <row r="221" spans="1:10" s="58" customFormat="1" ht="83.25" customHeight="1">
      <c r="A221" s="64" t="s">
        <v>168</v>
      </c>
      <c r="B221" s="66" t="s">
        <v>169</v>
      </c>
      <c r="C221" s="60" t="s">
        <v>141</v>
      </c>
      <c r="D221" s="59" t="s">
        <v>141</v>
      </c>
      <c r="E221" s="59" t="s">
        <v>141</v>
      </c>
      <c r="F221" s="69" t="s">
        <v>141</v>
      </c>
      <c r="G221" s="59" t="s">
        <v>141</v>
      </c>
      <c r="H221" s="59" t="s">
        <v>141</v>
      </c>
      <c r="I221" s="69" t="s">
        <v>141</v>
      </c>
      <c r="J221" s="59" t="s">
        <v>141</v>
      </c>
    </row>
    <row r="222" spans="1:10" s="58" customFormat="1" ht="38.25">
      <c r="A222" s="64" t="s">
        <v>143</v>
      </c>
      <c r="B222" s="59"/>
      <c r="C222" s="60" t="s">
        <v>170</v>
      </c>
      <c r="D222" s="59">
        <v>0</v>
      </c>
      <c r="E222" s="59">
        <v>0</v>
      </c>
      <c r="F222" s="69">
        <v>0</v>
      </c>
      <c r="G222" s="59">
        <v>0</v>
      </c>
      <c r="H222" s="59">
        <v>0</v>
      </c>
      <c r="I222" s="69">
        <v>0</v>
      </c>
      <c r="J222" s="59"/>
    </row>
    <row r="223" spans="1:10" s="58" customFormat="1" ht="25.5">
      <c r="A223" s="64" t="s">
        <v>145</v>
      </c>
      <c r="B223" s="59"/>
      <c r="C223" s="60" t="s">
        <v>171</v>
      </c>
      <c r="D223" s="59">
        <v>0</v>
      </c>
      <c r="E223" s="59">
        <v>0</v>
      </c>
      <c r="F223" s="69">
        <v>0</v>
      </c>
      <c r="G223" s="59">
        <v>0</v>
      </c>
      <c r="H223" s="59">
        <v>0</v>
      </c>
      <c r="I223" s="69">
        <v>0</v>
      </c>
      <c r="J223" s="59"/>
    </row>
    <row r="224" spans="1:10" s="58" customFormat="1" ht="25.5">
      <c r="A224" s="64" t="s">
        <v>146</v>
      </c>
      <c r="B224" s="59"/>
      <c r="C224" s="60" t="s">
        <v>172</v>
      </c>
      <c r="D224" s="59">
        <v>0</v>
      </c>
      <c r="E224" s="59">
        <v>0</v>
      </c>
      <c r="F224" s="69">
        <v>0</v>
      </c>
      <c r="G224" s="59">
        <v>0</v>
      </c>
      <c r="H224" s="59">
        <v>0</v>
      </c>
      <c r="I224" s="69">
        <v>0</v>
      </c>
      <c r="J224" s="59"/>
    </row>
    <row r="225" spans="1:10" s="58" customFormat="1" ht="38.25">
      <c r="A225" s="64" t="s">
        <v>147</v>
      </c>
      <c r="B225" s="59"/>
      <c r="C225" s="60" t="s">
        <v>173</v>
      </c>
      <c r="D225" s="59">
        <v>0</v>
      </c>
      <c r="E225" s="59">
        <v>0</v>
      </c>
      <c r="F225" s="69">
        <v>0</v>
      </c>
      <c r="G225" s="59">
        <v>0</v>
      </c>
      <c r="H225" s="59">
        <v>0</v>
      </c>
      <c r="I225" s="69">
        <v>0</v>
      </c>
      <c r="J225" s="59"/>
    </row>
    <row r="226" spans="1:10" s="58" customFormat="1" ht="64.5" customHeight="1">
      <c r="A226" s="64" t="s">
        <v>174</v>
      </c>
      <c r="B226" s="66" t="s">
        <v>175</v>
      </c>
      <c r="C226" s="60" t="s">
        <v>141</v>
      </c>
      <c r="D226" s="59" t="s">
        <v>141</v>
      </c>
      <c r="E226" s="59" t="s">
        <v>141</v>
      </c>
      <c r="F226" s="69" t="s">
        <v>141</v>
      </c>
      <c r="G226" s="59" t="s">
        <v>141</v>
      </c>
      <c r="H226" s="59" t="s">
        <v>141</v>
      </c>
      <c r="I226" s="69" t="s">
        <v>141</v>
      </c>
      <c r="J226" s="59" t="s">
        <v>141</v>
      </c>
    </row>
    <row r="227" spans="1:10" s="58" customFormat="1" ht="38.25">
      <c r="A227" s="64" t="s">
        <v>143</v>
      </c>
      <c r="B227" s="59"/>
      <c r="C227" s="60" t="s">
        <v>176</v>
      </c>
      <c r="D227" s="59">
        <v>0</v>
      </c>
      <c r="E227" s="59">
        <v>0</v>
      </c>
      <c r="F227" s="69">
        <v>0</v>
      </c>
      <c r="G227" s="59">
        <v>0</v>
      </c>
      <c r="H227" s="59">
        <v>0</v>
      </c>
      <c r="I227" s="69">
        <v>0</v>
      </c>
      <c r="J227" s="59"/>
    </row>
    <row r="228" spans="1:10" s="58" customFormat="1" ht="25.5">
      <c r="A228" s="64" t="s">
        <v>145</v>
      </c>
      <c r="B228" s="59"/>
      <c r="C228" s="60" t="s">
        <v>177</v>
      </c>
      <c r="D228" s="59">
        <v>0</v>
      </c>
      <c r="E228" s="59">
        <v>0</v>
      </c>
      <c r="F228" s="69">
        <v>0</v>
      </c>
      <c r="G228" s="59">
        <v>0</v>
      </c>
      <c r="H228" s="59">
        <v>0</v>
      </c>
      <c r="I228" s="69">
        <v>0</v>
      </c>
      <c r="J228" s="59"/>
    </row>
    <row r="229" spans="1:10" s="58" customFormat="1" ht="25.5">
      <c r="A229" s="64" t="s">
        <v>146</v>
      </c>
      <c r="B229" s="59"/>
      <c r="C229" s="60" t="s">
        <v>178</v>
      </c>
      <c r="D229" s="59">
        <v>0</v>
      </c>
      <c r="E229" s="59">
        <v>0</v>
      </c>
      <c r="F229" s="69">
        <v>0</v>
      </c>
      <c r="G229" s="59">
        <v>0</v>
      </c>
      <c r="H229" s="59">
        <v>0</v>
      </c>
      <c r="I229" s="69">
        <v>0</v>
      </c>
      <c r="J229" s="59"/>
    </row>
    <row r="230" spans="1:10" s="58" customFormat="1" ht="38.25">
      <c r="A230" s="64" t="s">
        <v>147</v>
      </c>
      <c r="B230" s="59"/>
      <c r="C230" s="60" t="s">
        <v>179</v>
      </c>
      <c r="D230" s="59">
        <v>0</v>
      </c>
      <c r="E230" s="59">
        <v>0</v>
      </c>
      <c r="F230" s="69">
        <v>0</v>
      </c>
      <c r="G230" s="59">
        <v>0</v>
      </c>
      <c r="H230" s="59">
        <v>0</v>
      </c>
      <c r="I230" s="69">
        <v>0</v>
      </c>
      <c r="J230" s="59"/>
    </row>
    <row r="231" spans="1:10" s="58" customFormat="1" ht="25.5">
      <c r="A231" s="59" t="s">
        <v>139</v>
      </c>
      <c r="B231" s="59"/>
      <c r="C231" s="60" t="s">
        <v>39</v>
      </c>
      <c r="D231" s="61">
        <v>1</v>
      </c>
      <c r="E231" s="61">
        <v>10000</v>
      </c>
      <c r="F231" s="62">
        <v>1000</v>
      </c>
      <c r="G231" s="61">
        <v>24</v>
      </c>
      <c r="H231" s="61">
        <v>50300</v>
      </c>
      <c r="I231" s="62">
        <v>8013.8</v>
      </c>
      <c r="J231" s="67"/>
    </row>
    <row r="232" spans="1:10" s="58" customFormat="1" ht="25.5">
      <c r="A232" s="64" t="s">
        <v>33</v>
      </c>
      <c r="B232" s="66" t="s">
        <v>75</v>
      </c>
      <c r="C232" s="76"/>
      <c r="D232" s="67">
        <v>0</v>
      </c>
      <c r="E232" s="87" t="s">
        <v>27</v>
      </c>
      <c r="F232" s="87" t="s">
        <v>28</v>
      </c>
      <c r="G232" s="87">
        <v>1</v>
      </c>
      <c r="H232" s="87" t="s">
        <v>27</v>
      </c>
      <c r="I232" s="87" t="s">
        <v>28</v>
      </c>
      <c r="J232" s="67"/>
    </row>
    <row r="233" spans="1:10" s="58" customFormat="1" ht="89.25">
      <c r="A233" s="64" t="s">
        <v>180</v>
      </c>
      <c r="B233" s="66" t="s">
        <v>34</v>
      </c>
      <c r="C233" s="76" t="s">
        <v>125</v>
      </c>
      <c r="D233" s="87" t="s">
        <v>27</v>
      </c>
      <c r="E233" s="88">
        <v>0</v>
      </c>
      <c r="F233" s="89">
        <v>0</v>
      </c>
      <c r="G233" s="87" t="s">
        <v>27</v>
      </c>
      <c r="H233" s="90">
        <v>4800</v>
      </c>
      <c r="I233" s="89">
        <v>96933.6</v>
      </c>
      <c r="J233" s="91" t="s">
        <v>274</v>
      </c>
    </row>
    <row r="234" spans="1:10" s="58" customFormat="1" ht="116.25" customHeight="1">
      <c r="A234" s="64" t="s">
        <v>181</v>
      </c>
      <c r="B234" s="66" t="s">
        <v>35</v>
      </c>
      <c r="C234" s="76" t="s">
        <v>138</v>
      </c>
      <c r="D234" s="67" t="s">
        <v>38</v>
      </c>
      <c r="E234" s="67">
        <v>0</v>
      </c>
      <c r="F234" s="68">
        <v>0</v>
      </c>
      <c r="G234" s="67" t="s">
        <v>38</v>
      </c>
      <c r="H234" s="67">
        <v>4019</v>
      </c>
      <c r="I234" s="68">
        <v>95405.55</v>
      </c>
      <c r="J234" s="91" t="s">
        <v>274</v>
      </c>
    </row>
    <row r="235" spans="1:10" s="58" customFormat="1" ht="76.5">
      <c r="A235" s="64" t="s">
        <v>122</v>
      </c>
      <c r="B235" s="66" t="s">
        <v>40</v>
      </c>
      <c r="C235" s="76"/>
      <c r="D235" s="67">
        <v>18</v>
      </c>
      <c r="E235" s="67" t="s">
        <v>41</v>
      </c>
      <c r="F235" s="68">
        <v>1076.007</v>
      </c>
      <c r="G235" s="67">
        <v>199</v>
      </c>
      <c r="H235" s="67" t="s">
        <v>41</v>
      </c>
      <c r="I235" s="68">
        <v>8560.711</v>
      </c>
      <c r="J235" s="67"/>
    </row>
    <row r="236" spans="1:10" s="58" customFormat="1" ht="64.5" customHeight="1">
      <c r="A236" s="64" t="s">
        <v>184</v>
      </c>
      <c r="B236" s="66"/>
      <c r="C236" s="60" t="s">
        <v>141</v>
      </c>
      <c r="D236" s="59" t="s">
        <v>141</v>
      </c>
      <c r="E236" s="59" t="s">
        <v>141</v>
      </c>
      <c r="F236" s="69" t="s">
        <v>141</v>
      </c>
      <c r="G236" s="59" t="s">
        <v>141</v>
      </c>
      <c r="H236" s="59" t="s">
        <v>141</v>
      </c>
      <c r="I236" s="69" t="s">
        <v>141</v>
      </c>
      <c r="J236" s="59" t="s">
        <v>141</v>
      </c>
    </row>
    <row r="237" spans="1:10" s="58" customFormat="1" ht="38.25">
      <c r="A237" s="64" t="s">
        <v>143</v>
      </c>
      <c r="B237" s="59"/>
      <c r="C237" s="60" t="s">
        <v>176</v>
      </c>
      <c r="D237" s="59">
        <v>0</v>
      </c>
      <c r="E237" s="59">
        <v>0</v>
      </c>
      <c r="F237" s="69">
        <v>0</v>
      </c>
      <c r="G237" s="59">
        <v>0</v>
      </c>
      <c r="H237" s="59">
        <v>0</v>
      </c>
      <c r="I237" s="69">
        <v>0</v>
      </c>
      <c r="J237" s="59"/>
    </row>
    <row r="238" spans="1:10" s="58" customFormat="1" ht="25.5">
      <c r="A238" s="64" t="s">
        <v>145</v>
      </c>
      <c r="B238" s="59"/>
      <c r="C238" s="60" t="s">
        <v>177</v>
      </c>
      <c r="D238" s="59">
        <v>0</v>
      </c>
      <c r="E238" s="59">
        <v>0</v>
      </c>
      <c r="F238" s="69">
        <v>0</v>
      </c>
      <c r="G238" s="59">
        <v>0</v>
      </c>
      <c r="H238" s="59">
        <v>0</v>
      </c>
      <c r="I238" s="69">
        <v>0</v>
      </c>
      <c r="J238" s="59"/>
    </row>
    <row r="239" spans="1:10" s="58" customFormat="1" ht="25.5">
      <c r="A239" s="64" t="s">
        <v>146</v>
      </c>
      <c r="B239" s="59"/>
      <c r="C239" s="60" t="s">
        <v>178</v>
      </c>
      <c r="D239" s="59">
        <v>0</v>
      </c>
      <c r="E239" s="59">
        <v>0</v>
      </c>
      <c r="F239" s="69">
        <v>0</v>
      </c>
      <c r="G239" s="59">
        <v>0</v>
      </c>
      <c r="H239" s="59">
        <v>0</v>
      </c>
      <c r="I239" s="69">
        <v>0</v>
      </c>
      <c r="J239" s="59"/>
    </row>
    <row r="240" spans="1:10" s="58" customFormat="1" ht="38.25">
      <c r="A240" s="64" t="s">
        <v>147</v>
      </c>
      <c r="B240" s="59"/>
      <c r="C240" s="60" t="s">
        <v>179</v>
      </c>
      <c r="D240" s="59">
        <v>0</v>
      </c>
      <c r="E240" s="59">
        <v>0</v>
      </c>
      <c r="F240" s="69">
        <v>0</v>
      </c>
      <c r="G240" s="59">
        <v>0</v>
      </c>
      <c r="H240" s="59">
        <v>0</v>
      </c>
      <c r="I240" s="69">
        <v>0</v>
      </c>
      <c r="J240" s="59"/>
    </row>
    <row r="241" spans="1:10" s="58" customFormat="1" ht="25.5">
      <c r="A241" s="59" t="s">
        <v>139</v>
      </c>
      <c r="B241" s="59"/>
      <c r="C241" s="60" t="s">
        <v>39</v>
      </c>
      <c r="D241" s="67">
        <v>0</v>
      </c>
      <c r="E241" s="67">
        <v>0</v>
      </c>
      <c r="F241" s="68">
        <v>0</v>
      </c>
      <c r="G241" s="67">
        <v>0</v>
      </c>
      <c r="H241" s="67">
        <v>0</v>
      </c>
      <c r="I241" s="68">
        <v>0</v>
      </c>
      <c r="J241" s="67"/>
    </row>
    <row r="242" spans="1:10" s="58" customFormat="1" ht="25.5">
      <c r="A242" s="64" t="s">
        <v>94</v>
      </c>
      <c r="B242" s="66" t="s">
        <v>95</v>
      </c>
      <c r="C242" s="76"/>
      <c r="D242" s="80">
        <f>SUM(D243:D244)-D245</f>
        <v>0</v>
      </c>
      <c r="E242" s="82"/>
      <c r="F242" s="62">
        <f>SUM(F243:F244)-F245</f>
        <v>0</v>
      </c>
      <c r="G242" s="61">
        <f>SUM(G243:G244)-G245</f>
        <v>0</v>
      </c>
      <c r="H242" s="83"/>
      <c r="I242" s="62">
        <f>SUM(I243:I244)-I245</f>
        <v>0</v>
      </c>
      <c r="J242" s="67"/>
    </row>
    <row r="243" spans="1:10" s="58" customFormat="1" ht="12.75">
      <c r="A243" s="64" t="s">
        <v>4</v>
      </c>
      <c r="B243" s="92"/>
      <c r="C243" s="60" t="s">
        <v>118</v>
      </c>
      <c r="D243" s="67"/>
      <c r="E243" s="67"/>
      <c r="F243" s="68"/>
      <c r="G243" s="67"/>
      <c r="H243" s="67"/>
      <c r="I243" s="68"/>
      <c r="J243" s="67"/>
    </row>
    <row r="244" spans="1:10" s="58" customFormat="1" ht="12.75">
      <c r="A244" s="64" t="s">
        <v>5</v>
      </c>
      <c r="B244" s="92"/>
      <c r="C244" s="60" t="s">
        <v>119</v>
      </c>
      <c r="D244" s="67"/>
      <c r="E244" s="67"/>
      <c r="F244" s="68"/>
      <c r="G244" s="67"/>
      <c r="H244" s="67"/>
      <c r="I244" s="68"/>
      <c r="J244" s="67"/>
    </row>
    <row r="245" spans="1:10" s="58" customFormat="1" ht="12.75">
      <c r="A245" s="59" t="s">
        <v>137</v>
      </c>
      <c r="B245" s="59"/>
      <c r="C245" s="60" t="s">
        <v>39</v>
      </c>
      <c r="D245" s="67"/>
      <c r="E245" s="67"/>
      <c r="F245" s="68"/>
      <c r="G245" s="67"/>
      <c r="H245" s="67"/>
      <c r="I245" s="68"/>
      <c r="J245" s="67"/>
    </row>
    <row r="246" spans="1:10" s="58" customFormat="1" ht="63.75">
      <c r="A246" s="64" t="s">
        <v>264</v>
      </c>
      <c r="B246" s="93" t="s">
        <v>129</v>
      </c>
      <c r="C246" s="76"/>
      <c r="D246" s="80">
        <f aca="true" t="shared" si="28" ref="D246:I246">SUM(D247:D248)-D249</f>
        <v>266</v>
      </c>
      <c r="E246" s="61">
        <f t="shared" si="28"/>
        <v>511217857</v>
      </c>
      <c r="F246" s="62">
        <f t="shared" si="28"/>
        <v>482528.93</v>
      </c>
      <c r="G246" s="61">
        <f t="shared" si="28"/>
        <v>932</v>
      </c>
      <c r="H246" s="61">
        <f t="shared" si="28"/>
        <v>517986355</v>
      </c>
      <c r="I246" s="62">
        <f t="shared" si="28"/>
        <v>1286915.8900000001</v>
      </c>
      <c r="J246" s="67"/>
    </row>
    <row r="247" spans="1:10" s="58" customFormat="1" ht="123" customHeight="1">
      <c r="A247" s="64" t="s">
        <v>4</v>
      </c>
      <c r="B247" s="92"/>
      <c r="C247" s="60" t="s">
        <v>118</v>
      </c>
      <c r="D247" s="97">
        <f>75+7+23</f>
        <v>105</v>
      </c>
      <c r="E247" s="98">
        <f>731907+509467554+46804</f>
        <v>510246265</v>
      </c>
      <c r="F247" s="68">
        <f>131394.03+101893.51+51042.38</f>
        <v>284329.92</v>
      </c>
      <c r="G247" s="99">
        <f>D247+180+10</f>
        <v>295</v>
      </c>
      <c r="H247" s="100">
        <f>E247+4659014+118561</f>
        <v>515023840</v>
      </c>
      <c r="I247" s="68">
        <f>F247+331813.12+13754.2</f>
        <v>629897.24</v>
      </c>
      <c r="J247" s="94" t="s">
        <v>276</v>
      </c>
    </row>
    <row r="248" spans="1:10" s="58" customFormat="1" ht="138" customHeight="1">
      <c r="A248" s="64" t="s">
        <v>5</v>
      </c>
      <c r="B248" s="92"/>
      <c r="C248" s="60" t="s">
        <v>119</v>
      </c>
      <c r="D248" s="101">
        <f>75+86</f>
        <v>161</v>
      </c>
      <c r="E248" s="98">
        <f>545435+426157</f>
        <v>971592</v>
      </c>
      <c r="F248" s="68">
        <f>118185.96+80013.05</f>
        <v>198199.01</v>
      </c>
      <c r="G248" s="102">
        <f>D248+293+183</f>
        <v>637</v>
      </c>
      <c r="H248" s="100">
        <f>E248+1138403+852520</f>
        <v>2962515</v>
      </c>
      <c r="I248" s="68">
        <f>F248+273198.6+185621.04</f>
        <v>657018.65</v>
      </c>
      <c r="J248" s="94" t="s">
        <v>279</v>
      </c>
    </row>
    <row r="249" spans="1:10" ht="12.75">
      <c r="A249" s="30" t="s">
        <v>137</v>
      </c>
      <c r="B249" s="30"/>
      <c r="C249" s="28" t="s">
        <v>39</v>
      </c>
      <c r="D249" s="27"/>
      <c r="E249" s="27"/>
      <c r="F249" s="29"/>
      <c r="G249" s="27"/>
      <c r="H249" s="27"/>
      <c r="I249" s="29"/>
      <c r="J249" s="27"/>
    </row>
  </sheetData>
  <sheetProtection/>
  <mergeCells count="20">
    <mergeCell ref="G14:J14"/>
    <mergeCell ref="C16:E16"/>
    <mergeCell ref="D27:D29"/>
    <mergeCell ref="E27:E29"/>
    <mergeCell ref="F26:F29"/>
    <mergeCell ref="A14:E14"/>
    <mergeCell ref="E19:G19"/>
    <mergeCell ref="G24:I25"/>
    <mergeCell ref="A24:A29"/>
    <mergeCell ref="B24:B29"/>
    <mergeCell ref="A13:E13"/>
    <mergeCell ref="A15:E15"/>
    <mergeCell ref="J24:J29"/>
    <mergeCell ref="D26:E26"/>
    <mergeCell ref="G26:H26"/>
    <mergeCell ref="G27:G29"/>
    <mergeCell ref="H27:H29"/>
    <mergeCell ref="I26:I29"/>
    <mergeCell ref="C24:C29"/>
    <mergeCell ref="D24:F25"/>
  </mergeCells>
  <hyperlinks>
    <hyperlink ref="C16" r:id="rId1" display="info@belapb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8.25390625" style="12" customWidth="1"/>
    <col min="2" max="2" width="8.625" style="12" customWidth="1"/>
    <col min="3" max="3" width="13.00390625" style="31" customWidth="1"/>
    <col min="4" max="4" width="14.75390625" style="31" customWidth="1"/>
    <col min="5" max="16384" width="9.125" style="12" customWidth="1"/>
  </cols>
  <sheetData>
    <row r="1" spans="1:2" ht="15.75">
      <c r="A1" s="31"/>
      <c r="B1" s="8" t="s">
        <v>42</v>
      </c>
    </row>
    <row r="2" spans="1:2" ht="15.75">
      <c r="A2" s="22"/>
      <c r="B2" s="8" t="s">
        <v>99</v>
      </c>
    </row>
    <row r="3" ht="12.75">
      <c r="A3" s="31"/>
    </row>
    <row r="4" spans="1:4" ht="62.25" customHeight="1">
      <c r="A4" s="24" t="s">
        <v>43</v>
      </c>
      <c r="B4" s="24" t="s">
        <v>64</v>
      </c>
      <c r="C4" s="24" t="s">
        <v>229</v>
      </c>
      <c r="D4" s="24" t="s">
        <v>230</v>
      </c>
    </row>
    <row r="5" spans="1:4" ht="12.75">
      <c r="A5" s="32">
        <v>1</v>
      </c>
      <c r="B5" s="32">
        <v>2</v>
      </c>
      <c r="C5" s="32">
        <v>3</v>
      </c>
      <c r="D5" s="32">
        <v>4</v>
      </c>
    </row>
    <row r="6" spans="1:4" ht="12.75">
      <c r="A6" s="30" t="s">
        <v>185</v>
      </c>
      <c r="B6" s="28" t="s">
        <v>76</v>
      </c>
      <c r="C6" s="33">
        <f>SUM(C7:C14)</f>
        <v>49464.625</v>
      </c>
      <c r="D6" s="33">
        <f>SUM(D7:D14)</f>
        <v>195073.37200000003</v>
      </c>
    </row>
    <row r="7" spans="1:4" ht="12.75">
      <c r="A7" s="34" t="s">
        <v>127</v>
      </c>
      <c r="B7" s="28" t="s">
        <v>77</v>
      </c>
      <c r="C7" s="35">
        <v>30.525</v>
      </c>
      <c r="D7" s="35">
        <v>86.885</v>
      </c>
    </row>
    <row r="8" spans="1:4" s="58" customFormat="1" ht="12.75">
      <c r="A8" s="59" t="s">
        <v>44</v>
      </c>
      <c r="B8" s="60" t="s">
        <v>78</v>
      </c>
      <c r="C8" s="95">
        <v>49370.85</v>
      </c>
      <c r="D8" s="95">
        <v>194718.66</v>
      </c>
    </row>
    <row r="9" spans="1:4" ht="12.75">
      <c r="A9" s="30" t="s">
        <v>45</v>
      </c>
      <c r="B9" s="28" t="s">
        <v>79</v>
      </c>
      <c r="C9" s="35">
        <v>61.95</v>
      </c>
      <c r="D9" s="35">
        <v>232.06</v>
      </c>
    </row>
    <row r="10" spans="1:4" ht="12.75" customHeight="1">
      <c r="A10" s="30" t="s">
        <v>46</v>
      </c>
      <c r="B10" s="28" t="s">
        <v>80</v>
      </c>
      <c r="C10" s="35">
        <v>0</v>
      </c>
      <c r="D10" s="35">
        <v>31.287</v>
      </c>
    </row>
    <row r="11" spans="1:4" ht="12.75">
      <c r="A11" s="30" t="s">
        <v>47</v>
      </c>
      <c r="B11" s="28" t="s">
        <v>81</v>
      </c>
      <c r="C11" s="35"/>
      <c r="D11" s="35"/>
    </row>
    <row r="12" spans="1:4" ht="12.75" customHeight="1">
      <c r="A12" s="30" t="s">
        <v>48</v>
      </c>
      <c r="B12" s="28" t="s">
        <v>82</v>
      </c>
      <c r="C12" s="35"/>
      <c r="D12" s="35"/>
    </row>
    <row r="13" spans="1:4" ht="12.75" customHeight="1">
      <c r="A13" s="30" t="s">
        <v>49</v>
      </c>
      <c r="B13" s="28" t="s">
        <v>83</v>
      </c>
      <c r="C13" s="35">
        <v>1.3</v>
      </c>
      <c r="D13" s="35">
        <v>4.48</v>
      </c>
    </row>
    <row r="14" spans="1:4" ht="12.75">
      <c r="A14" s="30" t="s">
        <v>244</v>
      </c>
      <c r="B14" s="28" t="s">
        <v>84</v>
      </c>
      <c r="C14" s="35"/>
      <c r="D14" s="35"/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6.25390625" style="0" customWidth="1"/>
    <col min="6" max="6" width="14.625" style="0" customWidth="1"/>
  </cols>
  <sheetData>
    <row r="1" spans="1:6" ht="15.75">
      <c r="A1" s="10" t="s">
        <v>50</v>
      </c>
      <c r="D1" s="2"/>
      <c r="E1" s="2"/>
      <c r="F1" s="2"/>
    </row>
    <row r="2" spans="2:6" ht="15.75">
      <c r="B2" s="10" t="s">
        <v>245</v>
      </c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51" customHeight="1">
      <c r="A4" s="51" t="s">
        <v>0</v>
      </c>
      <c r="B4" s="51" t="s">
        <v>64</v>
      </c>
      <c r="C4" s="51" t="s">
        <v>101</v>
      </c>
      <c r="D4" s="3"/>
      <c r="E4" s="3"/>
      <c r="F4" s="3"/>
    </row>
    <row r="5" spans="1:6" ht="19.5" customHeight="1">
      <c r="A5" s="51">
        <v>1</v>
      </c>
      <c r="B5" s="51">
        <v>2</v>
      </c>
      <c r="C5" s="51">
        <v>3</v>
      </c>
      <c r="D5" s="3"/>
      <c r="E5" s="3"/>
      <c r="F5" s="3"/>
    </row>
    <row r="6" spans="1:6" ht="25.5">
      <c r="A6" s="30" t="s">
        <v>246</v>
      </c>
      <c r="B6" s="41" t="s">
        <v>140</v>
      </c>
      <c r="C6" s="59">
        <v>615</v>
      </c>
      <c r="D6" s="3"/>
      <c r="E6" s="3"/>
      <c r="F6" s="3"/>
    </row>
    <row r="7" spans="1:6" ht="25.5">
      <c r="A7" s="30" t="s">
        <v>247</v>
      </c>
      <c r="B7" s="41" t="s">
        <v>130</v>
      </c>
      <c r="C7" s="59">
        <v>59</v>
      </c>
      <c r="D7" s="3"/>
      <c r="E7" s="3"/>
      <c r="F7" s="3"/>
    </row>
    <row r="8" spans="1:6" ht="25.5">
      <c r="A8" s="30" t="s">
        <v>248</v>
      </c>
      <c r="B8" s="41" t="s">
        <v>131</v>
      </c>
      <c r="C8" s="59">
        <v>6</v>
      </c>
      <c r="D8" s="3"/>
      <c r="E8" s="3"/>
      <c r="F8" s="3"/>
    </row>
    <row r="9" spans="1:6" ht="38.25">
      <c r="A9" s="30" t="s">
        <v>253</v>
      </c>
      <c r="B9" s="41" t="s">
        <v>132</v>
      </c>
      <c r="C9" s="59">
        <v>901</v>
      </c>
      <c r="D9" s="3"/>
      <c r="E9" s="3"/>
      <c r="F9" s="3"/>
    </row>
    <row r="10" spans="1:6" ht="21.75" customHeight="1">
      <c r="A10" s="30" t="s">
        <v>252</v>
      </c>
      <c r="B10" s="41" t="s">
        <v>186</v>
      </c>
      <c r="C10" s="59">
        <v>1</v>
      </c>
      <c r="D10" s="3"/>
      <c r="E10" s="3"/>
      <c r="F10" s="3"/>
    </row>
    <row r="11" spans="1:6" ht="21" customHeight="1">
      <c r="A11" s="30" t="s">
        <v>254</v>
      </c>
      <c r="B11" s="41" t="s">
        <v>187</v>
      </c>
      <c r="C11" s="59">
        <v>0</v>
      </c>
      <c r="D11" s="3"/>
      <c r="E11" s="3"/>
      <c r="F11" s="3"/>
    </row>
    <row r="12" spans="1:6" ht="12.75">
      <c r="A12" s="30" t="s">
        <v>255</v>
      </c>
      <c r="B12" s="41" t="s">
        <v>188</v>
      </c>
      <c r="C12" s="59">
        <v>0</v>
      </c>
      <c r="D12" s="3"/>
      <c r="E12" s="3"/>
      <c r="F12" s="3"/>
    </row>
    <row r="13" spans="1:6" ht="18.75" customHeight="1">
      <c r="A13" s="30" t="s">
        <v>256</v>
      </c>
      <c r="B13" s="41" t="s">
        <v>189</v>
      </c>
      <c r="C13" s="59">
        <v>0</v>
      </c>
      <c r="D13" s="3"/>
      <c r="E13" s="3"/>
      <c r="F13" s="3"/>
    </row>
    <row r="14" spans="1:6" ht="25.5">
      <c r="A14" s="30" t="s">
        <v>266</v>
      </c>
      <c r="B14" s="41" t="s">
        <v>133</v>
      </c>
      <c r="C14" s="59">
        <v>148391</v>
      </c>
      <c r="D14" s="3"/>
      <c r="E14" s="3"/>
      <c r="F14" s="3"/>
    </row>
    <row r="15" spans="1:6" ht="21.75" customHeight="1">
      <c r="A15" s="30" t="s">
        <v>252</v>
      </c>
      <c r="B15" s="41" t="s">
        <v>190</v>
      </c>
      <c r="C15" s="59">
        <v>89</v>
      </c>
      <c r="D15" s="3"/>
      <c r="E15" s="3"/>
      <c r="F15" s="3"/>
    </row>
    <row r="16" spans="1:6" ht="21" customHeight="1">
      <c r="A16" s="30" t="s">
        <v>254</v>
      </c>
      <c r="B16" s="41" t="s">
        <v>191</v>
      </c>
      <c r="C16" s="59">
        <v>14</v>
      </c>
      <c r="D16" s="3"/>
      <c r="E16" s="3"/>
      <c r="F16" s="3"/>
    </row>
    <row r="17" spans="1:6" ht="12.75">
      <c r="A17" s="30" t="s">
        <v>255</v>
      </c>
      <c r="B17" s="41" t="s">
        <v>192</v>
      </c>
      <c r="C17" s="59">
        <v>1</v>
      </c>
      <c r="D17" s="3"/>
      <c r="E17" s="3"/>
      <c r="F17" s="3"/>
    </row>
    <row r="18" spans="1:6" ht="18.75" customHeight="1">
      <c r="A18" s="30" t="s">
        <v>256</v>
      </c>
      <c r="B18" s="41" t="s">
        <v>193</v>
      </c>
      <c r="C18" s="59">
        <v>0</v>
      </c>
      <c r="D18" s="3"/>
      <c r="E18" s="3"/>
      <c r="F18" s="3"/>
    </row>
    <row r="19" spans="1:6" ht="15.75" customHeight="1">
      <c r="A19" s="30" t="s">
        <v>135</v>
      </c>
      <c r="B19" s="41" t="s">
        <v>134</v>
      </c>
      <c r="C19" s="59">
        <v>6451</v>
      </c>
      <c r="D19" s="3"/>
      <c r="E19" s="3"/>
      <c r="F19" s="3"/>
    </row>
    <row r="20" spans="1:6" ht="12.75">
      <c r="A20" s="3"/>
      <c r="B20" s="7"/>
      <c r="C20" s="7"/>
      <c r="D20" s="7"/>
      <c r="E20" s="7"/>
      <c r="F20" s="3"/>
    </row>
    <row r="21" spans="1:6" ht="12.75">
      <c r="A21" s="3"/>
      <c r="B21" s="7"/>
      <c r="C21" s="7"/>
      <c r="D21" s="7"/>
      <c r="E21" s="7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1">
      <selection activeCell="A4" sqref="A4:H31"/>
    </sheetView>
  </sheetViews>
  <sheetFormatPr defaultColWidth="9.00390625" defaultRowHeight="12.75"/>
  <cols>
    <col min="1" max="1" width="20.375" style="12" customWidth="1"/>
    <col min="2" max="7" width="9.125" style="12" customWidth="1"/>
    <col min="8" max="8" width="11.25390625" style="12" customWidth="1"/>
    <col min="9" max="16384" width="9.125" style="12" customWidth="1"/>
  </cols>
  <sheetData>
    <row r="1" spans="2:8" ht="15.75">
      <c r="B1" s="36"/>
      <c r="C1" s="36"/>
      <c r="D1" s="8" t="s">
        <v>51</v>
      </c>
      <c r="E1" s="36"/>
      <c r="F1" s="36"/>
      <c r="G1" s="36"/>
      <c r="H1" s="36"/>
    </row>
    <row r="2" spans="1:8" ht="19.5">
      <c r="A2" s="37"/>
      <c r="B2" s="5"/>
      <c r="C2" s="36"/>
      <c r="D2" s="8" t="s">
        <v>52</v>
      </c>
      <c r="E2" s="36"/>
      <c r="F2" s="36"/>
      <c r="G2" s="36"/>
      <c r="H2" s="36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20.25" customHeight="1">
      <c r="A4" s="113" t="s">
        <v>0</v>
      </c>
      <c r="B4" s="113" t="s">
        <v>64</v>
      </c>
      <c r="C4" s="113" t="s">
        <v>53</v>
      </c>
      <c r="D4" s="113"/>
      <c r="E4" s="113"/>
      <c r="F4" s="113" t="s">
        <v>1</v>
      </c>
      <c r="G4" s="113"/>
      <c r="H4" s="113"/>
    </row>
    <row r="5" spans="1:8" ht="12.75">
      <c r="A5" s="113"/>
      <c r="B5" s="136"/>
      <c r="C5" s="113" t="s">
        <v>3</v>
      </c>
      <c r="D5" s="113"/>
      <c r="E5" s="134" t="s">
        <v>228</v>
      </c>
      <c r="F5" s="113" t="s">
        <v>3</v>
      </c>
      <c r="G5" s="113"/>
      <c r="H5" s="134" t="s">
        <v>231</v>
      </c>
    </row>
    <row r="6" spans="1:8" ht="5.25" customHeight="1">
      <c r="A6" s="113"/>
      <c r="B6" s="136"/>
      <c r="C6" s="113"/>
      <c r="D6" s="113"/>
      <c r="E6" s="135"/>
      <c r="F6" s="113"/>
      <c r="G6" s="113"/>
      <c r="H6" s="135"/>
    </row>
    <row r="7" spans="1:8" ht="3.75" customHeight="1" hidden="1" thickBot="1">
      <c r="A7" s="113"/>
      <c r="B7" s="136"/>
      <c r="C7" s="113"/>
      <c r="D7" s="113"/>
      <c r="E7" s="135"/>
      <c r="F7" s="113"/>
      <c r="G7" s="113"/>
      <c r="H7" s="135"/>
    </row>
    <row r="8" spans="1:8" ht="12.75">
      <c r="A8" s="113"/>
      <c r="B8" s="136"/>
      <c r="C8" s="134" t="s">
        <v>114</v>
      </c>
      <c r="D8" s="134" t="s">
        <v>115</v>
      </c>
      <c r="E8" s="135"/>
      <c r="F8" s="134" t="s">
        <v>114</v>
      </c>
      <c r="G8" s="134" t="s">
        <v>115</v>
      </c>
      <c r="H8" s="135"/>
    </row>
    <row r="9" spans="1:8" ht="12.75">
      <c r="A9" s="113"/>
      <c r="B9" s="136"/>
      <c r="C9" s="135"/>
      <c r="D9" s="135"/>
      <c r="E9" s="135"/>
      <c r="F9" s="135"/>
      <c r="G9" s="135"/>
      <c r="H9" s="135"/>
    </row>
    <row r="10" spans="1:8" ht="23.25" customHeight="1">
      <c r="A10" s="113"/>
      <c r="B10" s="136"/>
      <c r="C10" s="135"/>
      <c r="D10" s="135"/>
      <c r="E10" s="135"/>
      <c r="F10" s="135"/>
      <c r="G10" s="135"/>
      <c r="H10" s="135"/>
    </row>
    <row r="11" spans="1:8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</row>
    <row r="12" spans="1:8" ht="117.75" customHeight="1">
      <c r="A12" s="38" t="s">
        <v>194</v>
      </c>
      <c r="B12" s="28" t="s">
        <v>85</v>
      </c>
      <c r="C12" s="38"/>
      <c r="D12" s="38"/>
      <c r="E12" s="39"/>
      <c r="F12" s="38"/>
      <c r="G12" s="38"/>
      <c r="H12" s="39"/>
    </row>
    <row r="13" spans="1:8" ht="21.75" customHeight="1">
      <c r="A13" s="38" t="s">
        <v>54</v>
      </c>
      <c r="B13" s="28" t="s">
        <v>86</v>
      </c>
      <c r="C13" s="38"/>
      <c r="D13" s="38"/>
      <c r="E13" s="39"/>
      <c r="F13" s="38"/>
      <c r="G13" s="38"/>
      <c r="H13" s="39"/>
    </row>
    <row r="14" spans="1:8" ht="108.75" customHeight="1">
      <c r="A14" s="38" t="s">
        <v>257</v>
      </c>
      <c r="B14" s="28" t="s">
        <v>55</v>
      </c>
      <c r="C14" s="38"/>
      <c r="D14" s="38"/>
      <c r="E14" s="39"/>
      <c r="F14" s="38"/>
      <c r="G14" s="38"/>
      <c r="H14" s="39"/>
    </row>
    <row r="15" spans="1:8" ht="42.75" customHeight="1">
      <c r="A15" s="38" t="s">
        <v>143</v>
      </c>
      <c r="B15" s="28" t="s">
        <v>195</v>
      </c>
      <c r="C15" s="38"/>
      <c r="D15" s="38"/>
      <c r="E15" s="39"/>
      <c r="F15" s="38"/>
      <c r="G15" s="38"/>
      <c r="H15" s="39"/>
    </row>
    <row r="16" spans="1:8" ht="28.5" customHeight="1">
      <c r="A16" s="38" t="s">
        <v>145</v>
      </c>
      <c r="B16" s="28" t="s">
        <v>196</v>
      </c>
      <c r="C16" s="38"/>
      <c r="D16" s="38"/>
      <c r="E16" s="39"/>
      <c r="F16" s="38"/>
      <c r="G16" s="38"/>
      <c r="H16" s="39"/>
    </row>
    <row r="17" spans="1:8" ht="30.75" customHeight="1">
      <c r="A17" s="38" t="s">
        <v>146</v>
      </c>
      <c r="B17" s="28" t="s">
        <v>197</v>
      </c>
      <c r="C17" s="38"/>
      <c r="D17" s="38"/>
      <c r="E17" s="39"/>
      <c r="F17" s="38"/>
      <c r="G17" s="38"/>
      <c r="H17" s="39"/>
    </row>
    <row r="18" spans="1:8" ht="43.5" customHeight="1">
      <c r="A18" s="38" t="s">
        <v>147</v>
      </c>
      <c r="B18" s="28" t="s">
        <v>198</v>
      </c>
      <c r="C18" s="38"/>
      <c r="D18" s="38"/>
      <c r="E18" s="39"/>
      <c r="F18" s="38"/>
      <c r="G18" s="38"/>
      <c r="H18" s="39"/>
    </row>
    <row r="19" spans="1:8" ht="12.75">
      <c r="A19" s="38" t="s">
        <v>199</v>
      </c>
      <c r="B19" s="28" t="s">
        <v>87</v>
      </c>
      <c r="C19" s="38"/>
      <c r="D19" s="38"/>
      <c r="E19" s="39"/>
      <c r="F19" s="38"/>
      <c r="G19" s="38"/>
      <c r="H19" s="39"/>
    </row>
    <row r="20" spans="1:8" ht="51" customHeight="1">
      <c r="A20" s="38" t="s">
        <v>200</v>
      </c>
      <c r="B20" s="28" t="s">
        <v>56</v>
      </c>
      <c r="C20" s="38"/>
      <c r="D20" s="38"/>
      <c r="E20" s="39"/>
      <c r="F20" s="38"/>
      <c r="G20" s="38"/>
      <c r="H20" s="39"/>
    </row>
    <row r="21" spans="1:8" ht="44.25" customHeight="1">
      <c r="A21" s="38" t="s">
        <v>201</v>
      </c>
      <c r="B21" s="28" t="s">
        <v>57</v>
      </c>
      <c r="C21" s="38"/>
      <c r="D21" s="38"/>
      <c r="E21" s="39"/>
      <c r="F21" s="38"/>
      <c r="G21" s="38"/>
      <c r="H21" s="39"/>
    </row>
    <row r="22" spans="1:8" ht="27.75" customHeight="1">
      <c r="A22" s="38" t="s">
        <v>202</v>
      </c>
      <c r="B22" s="28" t="s">
        <v>58</v>
      </c>
      <c r="C22" s="38"/>
      <c r="D22" s="38"/>
      <c r="E22" s="39"/>
      <c r="F22" s="38"/>
      <c r="G22" s="38"/>
      <c r="H22" s="39"/>
    </row>
    <row r="23" spans="1:8" ht="32.25" customHeight="1">
      <c r="A23" s="38" t="s">
        <v>203</v>
      </c>
      <c r="B23" s="28" t="s">
        <v>59</v>
      </c>
      <c r="C23" s="38"/>
      <c r="D23" s="38"/>
      <c r="E23" s="39"/>
      <c r="F23" s="38"/>
      <c r="G23" s="38"/>
      <c r="H23" s="39"/>
    </row>
    <row r="24" spans="1:8" ht="22.5" customHeight="1">
      <c r="A24" s="38" t="s">
        <v>60</v>
      </c>
      <c r="B24" s="28" t="s">
        <v>61</v>
      </c>
      <c r="C24" s="38"/>
      <c r="D24" s="38"/>
      <c r="E24" s="39"/>
      <c r="F24" s="38"/>
      <c r="G24" s="38"/>
      <c r="H24" s="39"/>
    </row>
    <row r="25" spans="1:8" ht="108.75" customHeight="1">
      <c r="A25" s="38" t="s">
        <v>258</v>
      </c>
      <c r="B25" s="28" t="s">
        <v>88</v>
      </c>
      <c r="C25" s="38"/>
      <c r="D25" s="38"/>
      <c r="E25" s="39"/>
      <c r="F25" s="38"/>
      <c r="G25" s="38"/>
      <c r="H25" s="39"/>
    </row>
    <row r="26" spans="1:8" ht="39" customHeight="1">
      <c r="A26" s="38" t="s">
        <v>143</v>
      </c>
      <c r="B26" s="28" t="s">
        <v>204</v>
      </c>
      <c r="C26" s="38"/>
      <c r="D26" s="38"/>
      <c r="E26" s="39"/>
      <c r="F26" s="38"/>
      <c r="G26" s="38"/>
      <c r="H26" s="39"/>
    </row>
    <row r="27" spans="1:8" ht="33" customHeight="1">
      <c r="A27" s="38" t="s">
        <v>145</v>
      </c>
      <c r="B27" s="28" t="s">
        <v>205</v>
      </c>
      <c r="C27" s="38"/>
      <c r="D27" s="38"/>
      <c r="E27" s="39"/>
      <c r="F27" s="38"/>
      <c r="G27" s="38"/>
      <c r="H27" s="39"/>
    </row>
    <row r="28" spans="1:8" ht="30" customHeight="1">
      <c r="A28" s="38" t="s">
        <v>146</v>
      </c>
      <c r="B28" s="28" t="s">
        <v>206</v>
      </c>
      <c r="C28" s="38"/>
      <c r="D28" s="38"/>
      <c r="E28" s="39"/>
      <c r="F28" s="38"/>
      <c r="G28" s="38"/>
      <c r="H28" s="39"/>
    </row>
    <row r="29" spans="1:8" ht="48.75" customHeight="1">
      <c r="A29" s="38" t="s">
        <v>147</v>
      </c>
      <c r="B29" s="28" t="s">
        <v>207</v>
      </c>
      <c r="C29" s="38"/>
      <c r="D29" s="38"/>
      <c r="E29" s="39"/>
      <c r="F29" s="38"/>
      <c r="G29" s="38"/>
      <c r="H29" s="39"/>
    </row>
    <row r="30" spans="1:8" ht="38.25">
      <c r="A30" s="38" t="s">
        <v>62</v>
      </c>
      <c r="B30" s="28" t="s">
        <v>89</v>
      </c>
      <c r="C30" s="38"/>
      <c r="D30" s="38"/>
      <c r="E30" s="39"/>
      <c r="F30" s="38"/>
      <c r="G30" s="38"/>
      <c r="H30" s="39"/>
    </row>
    <row r="31" spans="1:8" ht="38.25">
      <c r="A31" s="38" t="s">
        <v>63</v>
      </c>
      <c r="B31" s="28" t="s">
        <v>90</v>
      </c>
      <c r="C31" s="38"/>
      <c r="D31" s="38"/>
      <c r="E31" s="39"/>
      <c r="F31" s="38"/>
      <c r="G31" s="38"/>
      <c r="H31" s="39"/>
    </row>
  </sheetData>
  <sheetProtection/>
  <mergeCells count="12">
    <mergeCell ref="A4:A10"/>
    <mergeCell ref="C4:E4"/>
    <mergeCell ref="B4:B10"/>
    <mergeCell ref="C8:C10"/>
    <mergeCell ref="D8:D10"/>
    <mergeCell ref="E5:E10"/>
    <mergeCell ref="G8:G10"/>
    <mergeCell ref="H5:H10"/>
    <mergeCell ref="F4:H4"/>
    <mergeCell ref="C5:D7"/>
    <mergeCell ref="F5:G7"/>
    <mergeCell ref="F8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2.75390625" style="12" customWidth="1"/>
    <col min="2" max="2" width="9.625" style="12" customWidth="1"/>
    <col min="3" max="3" width="11.875" style="12" customWidth="1"/>
    <col min="4" max="4" width="21.75390625" style="12" customWidth="1"/>
    <col min="5" max="16384" width="9.125" style="12" customWidth="1"/>
  </cols>
  <sheetData>
    <row r="1" ht="15.75">
      <c r="B1" s="8" t="s">
        <v>91</v>
      </c>
    </row>
    <row r="2" ht="15.75">
      <c r="B2" s="8" t="s">
        <v>100</v>
      </c>
    </row>
    <row r="3" ht="12.75">
      <c r="A3" s="22"/>
    </row>
    <row r="4" spans="1:4" ht="25.5">
      <c r="A4" s="24" t="s">
        <v>0</v>
      </c>
      <c r="B4" s="24" t="s">
        <v>64</v>
      </c>
      <c r="C4" s="24" t="s">
        <v>123</v>
      </c>
      <c r="D4" s="40" t="s">
        <v>101</v>
      </c>
    </row>
    <row r="5" spans="1:4" ht="12.75">
      <c r="A5" s="25">
        <v>1</v>
      </c>
      <c r="B5" s="25">
        <v>2</v>
      </c>
      <c r="C5" s="25">
        <v>3</v>
      </c>
      <c r="D5" s="25">
        <v>4</v>
      </c>
    </row>
    <row r="6" spans="1:4" ht="12.75">
      <c r="A6" s="30" t="s">
        <v>65</v>
      </c>
      <c r="B6" s="41" t="s">
        <v>208</v>
      </c>
      <c r="C6" s="42" t="s">
        <v>109</v>
      </c>
      <c r="D6" s="29"/>
    </row>
    <row r="7" spans="1:4" ht="25.5">
      <c r="A7" s="30" t="s">
        <v>210</v>
      </c>
      <c r="B7" s="41" t="s">
        <v>211</v>
      </c>
      <c r="C7" s="42" t="s">
        <v>109</v>
      </c>
      <c r="D7" s="29"/>
    </row>
    <row r="8" spans="1:4" ht="25.5">
      <c r="A8" s="30" t="s">
        <v>217</v>
      </c>
      <c r="B8" s="41" t="s">
        <v>212</v>
      </c>
      <c r="C8" s="42" t="s">
        <v>109</v>
      </c>
      <c r="D8" s="29"/>
    </row>
    <row r="9" spans="1:6" ht="12.75">
      <c r="A9" s="30" t="s">
        <v>102</v>
      </c>
      <c r="B9" s="41" t="s">
        <v>213</v>
      </c>
      <c r="C9" s="43" t="s">
        <v>107</v>
      </c>
      <c r="D9" s="29"/>
      <c r="F9" s="44"/>
    </row>
    <row r="10" spans="1:6" ht="25.5">
      <c r="A10" s="30" t="s">
        <v>103</v>
      </c>
      <c r="B10" s="41" t="s">
        <v>214</v>
      </c>
      <c r="C10" s="43" t="s">
        <v>107</v>
      </c>
      <c r="D10" s="29"/>
      <c r="F10" s="44"/>
    </row>
    <row r="11" spans="1:4" ht="25.5">
      <c r="A11" s="30" t="s">
        <v>104</v>
      </c>
      <c r="B11" s="41" t="s">
        <v>215</v>
      </c>
      <c r="C11" s="43" t="s">
        <v>107</v>
      </c>
      <c r="D11" s="27"/>
    </row>
    <row r="12" spans="1:4" ht="40.5" customHeight="1" hidden="1">
      <c r="A12" s="30" t="s">
        <v>105</v>
      </c>
      <c r="B12" s="41" t="s">
        <v>216</v>
      </c>
      <c r="C12" s="43" t="s">
        <v>108</v>
      </c>
      <c r="D12" s="27"/>
    </row>
    <row r="13" spans="1:4" ht="12.75" hidden="1">
      <c r="A13" s="30" t="s">
        <v>106</v>
      </c>
      <c r="B13" s="41" t="s">
        <v>218</v>
      </c>
      <c r="C13" s="43" t="s">
        <v>209</v>
      </c>
      <c r="D13" s="27"/>
    </row>
    <row r="14" spans="1:4" ht="25.5">
      <c r="A14" s="30" t="s">
        <v>223</v>
      </c>
      <c r="B14" s="41" t="s">
        <v>219</v>
      </c>
      <c r="C14" s="43" t="s">
        <v>93</v>
      </c>
      <c r="D14" s="27"/>
    </row>
    <row r="15" spans="1:4" ht="12.75">
      <c r="A15" s="30" t="s">
        <v>224</v>
      </c>
      <c r="B15" s="41" t="s">
        <v>220</v>
      </c>
      <c r="C15" s="43" t="s">
        <v>93</v>
      </c>
      <c r="D15" s="27"/>
    </row>
    <row r="16" spans="1:4" ht="12.75">
      <c r="A16" s="30" t="s">
        <v>225</v>
      </c>
      <c r="B16" s="41" t="s">
        <v>221</v>
      </c>
      <c r="C16" s="43" t="s">
        <v>93</v>
      </c>
      <c r="D16" s="27"/>
    </row>
    <row r="17" spans="1:4" ht="12.75">
      <c r="A17" s="30" t="s">
        <v>226</v>
      </c>
      <c r="B17" s="41" t="s">
        <v>222</v>
      </c>
      <c r="C17" s="43" t="s">
        <v>93</v>
      </c>
      <c r="D17" s="27"/>
    </row>
    <row r="18" spans="1:4" ht="12.75">
      <c r="A18" s="30" t="s">
        <v>227</v>
      </c>
      <c r="B18" s="41" t="s">
        <v>222</v>
      </c>
      <c r="C18" s="43" t="s">
        <v>93</v>
      </c>
      <c r="D18" s="27"/>
    </row>
    <row r="19" spans="1:4" ht="12.75">
      <c r="A19" s="45"/>
      <c r="B19" s="46"/>
      <c r="C19" s="47"/>
      <c r="D19" s="44"/>
    </row>
    <row r="20" spans="1:4" ht="12.75">
      <c r="A20" s="45"/>
      <c r="B20" s="46"/>
      <c r="C20" s="47"/>
      <c r="D20" s="44"/>
    </row>
    <row r="22" spans="1:4" ht="19.5">
      <c r="A22" s="45" t="s">
        <v>278</v>
      </c>
      <c r="B22" s="13"/>
      <c r="D22" s="13" t="s">
        <v>271</v>
      </c>
    </row>
    <row r="23" spans="1:4" ht="12.75">
      <c r="A23" s="45"/>
      <c r="B23" s="12" t="s">
        <v>111</v>
      </c>
      <c r="D23" s="12" t="s">
        <v>265</v>
      </c>
    </row>
    <row r="24" spans="1:2" ht="12.75">
      <c r="A24" s="45"/>
      <c r="B24" s="12" t="s">
        <v>110</v>
      </c>
    </row>
    <row r="25" ht="12.75">
      <c r="A25" s="45"/>
    </row>
    <row r="26" spans="1:4" ht="19.5">
      <c r="A26" s="45" t="s">
        <v>277</v>
      </c>
      <c r="B26" s="13"/>
      <c r="D26" s="13" t="s">
        <v>272</v>
      </c>
    </row>
    <row r="27" spans="1:4" ht="12.75">
      <c r="A27" s="45"/>
      <c r="B27" s="12" t="s">
        <v>111</v>
      </c>
      <c r="D27" s="12" t="s">
        <v>265</v>
      </c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spans="1:4" ht="51">
      <c r="A34" s="45" t="s">
        <v>249</v>
      </c>
      <c r="B34" s="14"/>
      <c r="D34" s="48" t="s">
        <v>273</v>
      </c>
    </row>
    <row r="35" spans="2:4" ht="25.5" customHeight="1">
      <c r="B35" s="16" t="s">
        <v>111</v>
      </c>
      <c r="D35" s="49" t="s">
        <v>250</v>
      </c>
    </row>
    <row r="37" spans="1:3" ht="12.75">
      <c r="A37" s="50" t="s">
        <v>261</v>
      </c>
      <c r="B37" s="12" t="s">
        <v>262</v>
      </c>
      <c r="C37" s="12" t="s">
        <v>260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8_Dedorova_184</cp:lastModifiedBy>
  <cp:lastPrinted>2017-04-27T10:04:19Z</cp:lastPrinted>
  <dcterms:created xsi:type="dcterms:W3CDTF">2005-08-11T06:54:18Z</dcterms:created>
  <dcterms:modified xsi:type="dcterms:W3CDTF">2017-04-29T10:03:16Z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