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\ППО\Проекты\Сайт Банка\Договор МедиаЛайн\Приемка этапов\Этап 3.1\Документы для размещения на сайте\"/>
    </mc:Choice>
  </mc:AlternateContent>
  <bookViews>
    <workbookView xWindow="0" yWindow="0" windowWidth="28800" windowHeight="12300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Раздел1!$A$1:$J$144</definedName>
    <definedName name="_xlnm.Print_Area" localSheetId="3">Раздел7!$A$1:$D$37</definedName>
  </definedNames>
  <calcPr calcId="162913"/>
</workbook>
</file>

<file path=xl/calcChain.xml><?xml version="1.0" encoding="utf-8"?>
<calcChain xmlns="http://schemas.openxmlformats.org/spreadsheetml/2006/main">
  <c r="C8" i="9" l="1"/>
  <c r="D8" i="9"/>
  <c r="C7" i="9" l="1"/>
  <c r="D7" i="9" s="1"/>
  <c r="D10" i="9"/>
  <c r="E137" i="1" l="1"/>
  <c r="I139" i="1"/>
  <c r="H139" i="1"/>
  <c r="H137" i="1" s="1"/>
  <c r="F143" i="1" l="1"/>
  <c r="E143" i="1"/>
  <c r="D143" i="1"/>
  <c r="C13" i="9" l="1"/>
  <c r="D13" i="9"/>
  <c r="D9" i="9"/>
  <c r="I120" i="1" l="1"/>
  <c r="H120" i="1"/>
  <c r="G120" i="1"/>
  <c r="I130" i="1" l="1"/>
  <c r="G130" i="1"/>
  <c r="F142" i="1" l="1"/>
  <c r="E142" i="1"/>
  <c r="D142" i="1"/>
  <c r="G142" i="1" l="1"/>
  <c r="C6" i="9"/>
  <c r="G113" i="1" l="1"/>
  <c r="I94" i="1"/>
  <c r="H94" i="1"/>
  <c r="G94" i="1"/>
  <c r="I117" i="1" l="1"/>
  <c r="G117" i="1"/>
  <c r="G116" i="1" s="1"/>
  <c r="I143" i="1" l="1"/>
  <c r="G143" i="1"/>
  <c r="H142" i="1"/>
  <c r="I142" i="1"/>
  <c r="H143" i="1" l="1"/>
  <c r="D6" i="9" l="1"/>
  <c r="I126" i="1" l="1"/>
  <c r="H126" i="1"/>
  <c r="G126" i="1"/>
  <c r="E93" i="1" l="1"/>
  <c r="H141" i="1" l="1"/>
  <c r="I141" i="1"/>
  <c r="E141" i="1" l="1"/>
  <c r="F141" i="1"/>
  <c r="G141" i="1"/>
  <c r="I93" i="1" l="1"/>
  <c r="D116" i="1" l="1"/>
  <c r="D79" i="1"/>
  <c r="F116" i="1"/>
  <c r="D93" i="1"/>
  <c r="H93" i="1" l="1"/>
  <c r="G93" i="1"/>
  <c r="I116" i="1"/>
  <c r="F114" i="1" l="1"/>
  <c r="D114" i="1"/>
  <c r="I112" i="1" l="1"/>
  <c r="G112" i="1"/>
  <c r="D112" i="1"/>
  <c r="F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D141" i="1"/>
  <c r="I137" i="1"/>
  <c r="F137" i="1"/>
  <c r="F93" i="1"/>
  <c r="I79" i="1"/>
  <c r="H79" i="1"/>
  <c r="G79" i="1"/>
  <c r="F79" i="1"/>
  <c r="E79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G31" i="1" l="1"/>
  <c r="D31" i="1"/>
  <c r="F31" i="1"/>
  <c r="E31" i="1"/>
  <c r="I31" i="1"/>
  <c r="H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<sst xmlns="http://schemas.openxmlformats.org/spreadsheetml/2006/main" count="491" uniqueCount="210">
  <si>
    <t>Наименование показателя</t>
  </si>
  <si>
    <t>С начала года</t>
  </si>
  <si>
    <t>Примечание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</si>
  <si>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</si>
  <si>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</si>
  <si>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</si>
  <si>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</si>
  <si>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</si>
  <si>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</si>
  <si>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</si>
  <si>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</si>
  <si>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</si>
  <si>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Сделки с производными ценными бумагами          </t>
  </si>
  <si>
    <t xml:space="preserve">Сделки с прочими ценными бумагами     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</si>
  <si>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</si>
  <si>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</si>
  <si>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</si>
  <si>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</si>
  <si>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</si>
  <si>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Прочие сделки с ценными бумагами                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</si>
  <si>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</si>
  <si>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</si>
  <si>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</si>
  <si>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</si>
  <si>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</si>
  <si>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</si>
  <si>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</si>
  <si>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</si>
  <si>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</si>
  <si>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</si>
  <si>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</si>
  <si>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</si>
  <si>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</si>
  <si>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</si>
  <si>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</si>
  <si>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</si>
  <si>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</si>
  <si>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</si>
  <si>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</si>
  <si>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</si>
  <si>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</si>
  <si>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</si>
  <si>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</si>
  <si>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</si>
  <si>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</si>
  <si>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</si>
  <si>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</si>
  <si>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</si>
  <si>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</si>
  <si>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</si>
  <si>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</si>
  <si>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</si>
  <si>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</si>
  <si>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</si>
  <si>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</si>
  <si>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</si>
  <si>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</si>
  <si>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</si>
  <si>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</si>
  <si>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</si>
  <si>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</si>
  <si>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</si>
  <si>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</si>
  <si>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</si>
  <si>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</si>
  <si>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</si>
  <si>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</si>
  <si>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</si>
  <si>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</si>
  <si>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</si>
  <si>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</si>
  <si>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</si>
  <si>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</si>
  <si>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</si>
  <si>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</si>
  <si>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</si>
  <si>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>Руководитель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</si>
  <si>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</si>
  <si>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</si>
  <si>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</si>
  <si>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</si>
  <si>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</si>
  <si>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</si>
  <si>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</si>
  <si>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</si>
  <si>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</si>
  <si>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</si>
  <si>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</si>
  <si>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</si>
  <si>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</si>
  <si>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</si>
  <si>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</si>
  <si>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</si>
  <si>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</si>
  <si>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</si>
  <si>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</si>
  <si>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</si>
  <si>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</si>
  <si>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</si>
  <si>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</si>
  <si>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</si>
  <si>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</si>
  <si>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</si>
  <si>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</si>
  <si>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</si>
  <si>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</si>
  <si>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</si>
  <si>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</si>
  <si>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</si>
  <si>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</si>
  <si>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</si>
  <si>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</si>
  <si>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</si>
  <si>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</si>
  <si>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</si>
  <si>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</si>
  <si>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</si>
  <si>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</si>
  <si>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</si>
  <si>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</si>
  <si>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</si>
  <si>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</si>
  <si>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</si>
  <si>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</si>
  <si>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</si>
  <si>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</si>
  <si>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</si>
  <si>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</si>
  <si>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</si>
  <si>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</si>
  <si>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</si>
  <si>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</si>
  <si>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</si>
  <si>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</si>
  <si>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</si>
  <si>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</si>
  <si>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</si>
  <si>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</si>
  <si>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</si>
  <si>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</si>
  <si>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</si>
  <si>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</si>
  <si>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</si>
  <si>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</si>
  <si>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</si>
  <si>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</si>
  <si>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</si>
  <si>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</si>
  <si>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</si>
  <si>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</si>
  <si>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</si>
  <si>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</si>
  <si>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</si>
  <si>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</si>
  <si>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</si>
  <si>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</si>
  <si>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</si>
  <si>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</si>
  <si>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</si>
  <si>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</si>
  <si>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</si>
  <si>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</si>
  <si>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</si>
  <si>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</si>
  <si>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</si>
  <si>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</si>
  <si>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</si>
  <si>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</si>
  <si>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</si>
  <si>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</si>
  <si>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</si>
  <si>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</si>
  <si>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</si>
  <si>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</si>
  <si>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</si>
  <si>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</si>
  <si>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</si>
  <si>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</si>
  <si>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</si>
  <si>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</si>
  <si>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</si>
  <si>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</si>
  <si>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</si>
  <si>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</si>
  <si>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</si>
  <si>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</si>
  <si>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</si>
  <si>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</si>
  <si>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>_____ ______________ 20___ г.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</si>
  <si>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</si>
  <si>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</si>
  <si>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</si>
  <si>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</si>
  <si>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 xml:space="preserve">оказывающие профессиональному                                                               участнику рынка ценных бумаг услуги </t>
  </si>
  <si>
    <t>Открытое акционерное общество "Белагропромбанк"</t>
  </si>
  <si>
    <t xml:space="preserve">220036, г.Минск, пр-т Жукова, 3, тел. +375 (17) 218 57 15, 218 57 77, факс +375 (17) 218 57 14, кор.счет в Национальном банке Республики Беларусь: BY33NBRB32000096400110000000, БИК NBRBBY2X </t>
  </si>
  <si>
    <t>info@belapb.by</t>
  </si>
  <si>
    <t>в том числе с ценными бумагами, эмитированными (выданными):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</si>
  <si>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</si>
  <si>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Сделки с депозитарными расписками на акции</t>
  </si>
  <si>
    <t>Главный бухгалтер либо</t>
  </si>
  <si>
    <t>С.П.Чугай</t>
  </si>
  <si>
    <t>М.А.Шаповалова</t>
  </si>
  <si>
    <t>В четвертом квартале к сделкам покупки отнесены сделки: погашения депозитных сертификатов в количестве 83 штук на общую сумму 15398,10 тыс. бел. руб., по выкупу именных облигаций банка в количестве 178 штук на общую сумму292144,3161 тыс. бел. руб.,  погашения именных облигаций банка в количестве 22 штук на общую сумму 14419,50 тыс. бел.руб., погашения (досрочного погашения) облигаций на предъявителя для физических лиц на общую сумму          10798,38  тыс. бел. руб.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</si>
  <si>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В четвертом квартале к сделкам продажи отнесены сделки: с депозитными сертификатами банка в количестве 103 штук на общую сумму 14301,3124 тыс. бел. руб., с именными облигациями банка в количестве 166 штук на общую сумму        377790,6522 тыс. бел. руб. Сделки с ценными бумагами на предъявителя и сберегательными сертификатами отражены по аналогии со сделками, указанными в строке 30, т.е. графы 4, 7 по ним не заполнялись.</t>
  </si>
  <si>
    <t>К сделкам отнесено 6 дополнительных соглашений об изменении договоров о залоге</t>
  </si>
  <si>
    <t>государственные облигации на предъявителя</t>
  </si>
  <si>
    <t>Сделки с еврооблигациями на внешнем рынке в рамках дилерской деятельности</t>
  </si>
  <si>
    <t>Сделки с еврооблигациями на внешнем рынке в рамках дилерской деятельности, сделки с депозитарными расписками в рамках доверительного управления</t>
  </si>
  <si>
    <t>Главный экономист Управления ценных бумаг Т.В.Александрович,                          тел. 229 64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</si>
</sst>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[$-F800]dddd\,\ mmmm\ dd\,\ yyyy"/>
    <numFmt numFmtId="165" formatCode="#,##0.00_р_."/>
    <numFmt numFmtId="166" formatCode="#,##0.00\ _₽"/>
    <numFmt numFmtId="167" formatCode="_-* #,##0.0_р_._-;\-* #,##0.0_р_._-;_-* &quot;-&quot;?_р_._-;_-@_-"/>
    <numFmt numFmtId="168" formatCode="_(* #,##0.00_);_(* \(#,##0.00\);_(* &quot;-&quot;??_);_(@_)"/>
    <numFmt numFmtId="169" formatCode="0%_);\(0%\)"/>
    <numFmt numFmtId="170" formatCode="_-* #,##0.00_р_._-;\-* #,##0.00_р_._-;_-* &quot;-&quot;??_р_._-;_-@_-"/>
    <numFmt numFmtId="171" formatCode="dd/mm/yy;@"/>
  </numFmts>
  <fonts count="4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0"/>
      <name val="Times New Roman CYR"/>
      <family val="1"/>
      <charset val="204"/>
    </font>
    <font>
      <sz val="10"/>
      <color rgb="FFFF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"/>
      <color indexed="8"/>
      <name val="Courier"/>
      <family val="3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04"/>
    </font>
    <font>
      <b/>
      <sz val="11"/>
      <name val="Times New Roman CYR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58">
    <xf numFmtId="0" fontId="0" fillId="0" borderId="0"/>
    <xf numFmtId="0" fontId="1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1">
      <alignment horizontal="center"/>
    </xf>
    <xf numFmtId="0" fontId="2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20" fillId="0" borderId="16">
      <protection locked="0"/>
    </xf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23" borderId="0" applyNumberFormat="0" applyBorder="0" applyAlignment="0" applyProtection="0"/>
    <xf numFmtId="0" fontId="24" fillId="7" borderId="0" applyNumberFormat="0" applyBorder="0" applyAlignment="0" applyProtection="0"/>
    <xf numFmtId="0" fontId="25" fillId="24" borderId="17" applyNumberFormat="0" applyAlignment="0" applyProtection="0"/>
    <xf numFmtId="0" fontId="26" fillId="25" borderId="18" applyNumberFormat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>
      <protection locked="0"/>
    </xf>
    <xf numFmtId="0" fontId="20" fillId="0" borderId="0">
      <protection locked="0"/>
    </xf>
    <xf numFmtId="0" fontId="28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28" fillId="0" borderId="0">
      <protection locked="0"/>
    </xf>
    <xf numFmtId="0" fontId="29" fillId="8" borderId="0" applyNumberFormat="0" applyBorder="0" applyAlignment="0" applyProtection="0"/>
    <xf numFmtId="14" fontId="30" fillId="26" borderId="19">
      <alignment horizontal="center" vertical="center" wrapText="1"/>
    </xf>
    <xf numFmtId="0" fontId="31" fillId="0" borderId="20" applyNumberFormat="0" applyFill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7" applyNumberFormat="0" applyAlignment="0" applyProtection="0"/>
    <xf numFmtId="0" fontId="35" fillId="0" borderId="23" applyNumberFormat="0" applyFill="0" applyAlignment="0" applyProtection="0"/>
    <xf numFmtId="0" fontId="36" fillId="2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2" fillId="28" borderId="24" applyNumberFormat="0" applyFont="0" applyAlignment="0" applyProtection="0"/>
    <xf numFmtId="0" fontId="38" fillId="24" borderId="25" applyNumberFormat="0" applyAlignment="0" applyProtection="0"/>
    <xf numFmtId="16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>
      <alignment horizontal="center" vertical="top"/>
    </xf>
    <xf numFmtId="0" fontId="40" fillId="0" borderId="0" applyNumberFormat="0" applyFill="0" applyBorder="0" applyAlignment="0" applyProtection="0"/>
    <xf numFmtId="0" fontId="41" fillId="0" borderId="26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0">
      <alignment horizontal="center" vertical="top" wrapText="1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43" fillId="0" borderId="0" applyFont="0" applyFill="0" applyBorder="0" applyAlignment="0" applyProtection="0"/>
    <xf numFmtId="0" fontId="20" fillId="0" borderId="0">
      <protection locked="0"/>
    </xf>
  </cellStyleXfs>
  <cellXfs count="138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Border="1" applyAlignment="1">
      <alignment wrapText="1"/>
    </xf>
    <xf numFmtId="0" fontId="7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6" fillId="0" borderId="0" xfId="0" applyFont="1"/>
    <xf numFmtId="0" fontId="5" fillId="0" borderId="4" xfId="0" applyFont="1" applyBorder="1"/>
    <xf numFmtId="0" fontId="6" fillId="0" borderId="4" xfId="0" applyFont="1" applyBorder="1"/>
    <xf numFmtId="0" fontId="0" fillId="0" borderId="0" xfId="0" applyFont="1"/>
    <xf numFmtId="0" fontId="6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6" fillId="0" borderId="0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center" vertical="justify" wrapText="1"/>
    </xf>
    <xf numFmtId="0" fontId="12" fillId="0" borderId="0" xfId="0" applyFont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165" fontId="6" fillId="3" borderId="1" xfId="0" applyNumberFormat="1" applyFont="1" applyFill="1" applyBorder="1"/>
    <xf numFmtId="0" fontId="6" fillId="0" borderId="0" xfId="0" applyFont="1" applyBorder="1" applyAlignment="1">
      <alignment horizontal="left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6" fillId="3" borderId="1" xfId="0" applyFont="1" applyFill="1" applyBorder="1" applyAlignment="1">
      <alignment horizontal="center" vertical="center"/>
    </xf>
    <xf numFmtId="0" fontId="6" fillId="5" borderId="0" xfId="0" applyFont="1" applyFill="1"/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3" fontId="6" fillId="3" borderId="1" xfId="0" applyNumberFormat="1" applyFont="1" applyFill="1" applyBorder="1" applyAlignment="1">
      <alignment horizontal="right" vertical="center"/>
    </xf>
    <xf numFmtId="0" fontId="19" fillId="0" borderId="0" xfId="0" applyFont="1"/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right" vertical="center" wrapText="1"/>
    </xf>
    <xf numFmtId="165" fontId="13" fillId="3" borderId="1" xfId="0" applyNumberFormat="1" applyFont="1" applyFill="1" applyBorder="1" applyAlignment="1">
      <alignment horizontal="right" vertical="center" wrapText="1"/>
    </xf>
    <xf numFmtId="165" fontId="14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6" fontId="13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164" fontId="16" fillId="2" borderId="12" xfId="1" applyNumberFormat="1" applyFill="1" applyBorder="1" applyAlignment="1">
      <alignment horizontal="center" vertical="center"/>
    </xf>
    <xf numFmtId="164" fontId="15" fillId="2" borderId="14" xfId="0" applyNumberFormat="1" applyFont="1" applyFill="1" applyBorder="1" applyAlignment="1">
      <alignment horizontal="center" vertical="center"/>
    </xf>
    <xf numFmtId="164" fontId="15" fillId="2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49" fontId="8" fillId="0" borderId="0" xfId="0" applyNumberFormat="1" applyFont="1" applyAlignment="1">
      <alignment horizontal="center" wrapText="1" shrinkToFit="1"/>
    </xf>
    <xf numFmtId="11" fontId="12" fillId="2" borderId="12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5" fillId="2" borderId="12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58">
    <cellStyle name="”ќђќ‘ћ‚›‰" xfId="7"/>
    <cellStyle name="”љ‘ђћ‚ђќќ›‰" xfId="8"/>
    <cellStyle name="„…ќ…†ќ›‰" xfId="9"/>
    <cellStyle name="„ђ’ђ" xfId="10"/>
    <cellStyle name="‡ђѓћ‹ћ‚ћљ1" xfId="11"/>
    <cellStyle name="‡ђѓћ‹ћ‚ћљ2" xfId="12"/>
    <cellStyle name="’ћѓћ‚›‰" xfId="13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Calculation" xfId="39"/>
    <cellStyle name="Check Cell" xfId="40"/>
    <cellStyle name="Comma 2" xfId="41"/>
    <cellStyle name="Comma 2 10" xfId="42"/>
    <cellStyle name="Comma 2 11" xfId="43"/>
    <cellStyle name="Comma 2 2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10" xfId="53"/>
    <cellStyle name="Comma 3 11" xfId="54"/>
    <cellStyle name="Comma 3 2" xfId="55"/>
    <cellStyle name="Comma 3 3" xfId="56"/>
    <cellStyle name="Comma 3 4" xfId="57"/>
    <cellStyle name="Comma 3 5" xfId="58"/>
    <cellStyle name="Comma 3 6" xfId="59"/>
    <cellStyle name="Comma 3 7" xfId="60"/>
    <cellStyle name="Comma 3 8" xfId="61"/>
    <cellStyle name="Comma 3 9" xfId="62"/>
    <cellStyle name="Comma 4" xfId="63"/>
    <cellStyle name="Comma 4 10" xfId="64"/>
    <cellStyle name="Comma 4 11" xfId="65"/>
    <cellStyle name="Comma 4 2" xfId="66"/>
    <cellStyle name="Comma 4 3" xfId="67"/>
    <cellStyle name="Comma 4 4" xfId="68"/>
    <cellStyle name="Comma 4 5" xfId="69"/>
    <cellStyle name="Comma 4 6" xfId="70"/>
    <cellStyle name="Comma 4 7" xfId="71"/>
    <cellStyle name="Comma 4 8" xfId="72"/>
    <cellStyle name="Comma 4 9" xfId="73"/>
    <cellStyle name="Comma 5" xfId="74"/>
    <cellStyle name="Comma 5 10" xfId="75"/>
    <cellStyle name="Comma 5 11" xfId="76"/>
    <cellStyle name="Comma 5 2" xfId="77"/>
    <cellStyle name="Comma 5 3" xfId="78"/>
    <cellStyle name="Comma 5 4" xfId="79"/>
    <cellStyle name="Comma 5 5" xfId="80"/>
    <cellStyle name="Comma 5 6" xfId="81"/>
    <cellStyle name="Comma 5 7" xfId="82"/>
    <cellStyle name="Comma 5 8" xfId="83"/>
    <cellStyle name="Comma 5 9" xfId="84"/>
    <cellStyle name="Comma_1112 Info request (Schedules)" xfId="85"/>
    <cellStyle name="Explanatory Text" xfId="86"/>
    <cellStyle name="F2" xfId="87"/>
    <cellStyle name="F3" xfId="88"/>
    <cellStyle name="F4" xfId="89"/>
    <cellStyle name="F5" xfId="90"/>
    <cellStyle name="F6" xfId="91"/>
    <cellStyle name="F7" xfId="92"/>
    <cellStyle name="F8" xfId="93"/>
    <cellStyle name="Good" xfId="94"/>
    <cellStyle name="Heading" xfId="95"/>
    <cellStyle name="Heading 1" xfId="96"/>
    <cellStyle name="Heading 2" xfId="97"/>
    <cellStyle name="Heading 3" xfId="98"/>
    <cellStyle name="Heading 4" xfId="99"/>
    <cellStyle name="Input" xfId="100"/>
    <cellStyle name="Linked Cell" xfId="101"/>
    <cellStyle name="Neutral" xfId="102"/>
    <cellStyle name="Normal 2" xfId="103"/>
    <cellStyle name="Normal 2 10" xfId="104"/>
    <cellStyle name="Normal 2 11" xfId="105"/>
    <cellStyle name="Normal 2 2" xfId="106"/>
    <cellStyle name="Normal 2 3" xfId="107"/>
    <cellStyle name="Normal 2 4" xfId="108"/>
    <cellStyle name="Normal 2 5" xfId="109"/>
    <cellStyle name="Normal 2 6" xfId="110"/>
    <cellStyle name="Normal 2 7" xfId="111"/>
    <cellStyle name="Normal 2 8" xfId="112"/>
    <cellStyle name="Normal 2 9" xfId="113"/>
    <cellStyle name="Normal 2_Лист1" xfId="114"/>
    <cellStyle name="Normal 3" xfId="115"/>
    <cellStyle name="Normal_1110.3 Приложение №3 2004" xfId="116"/>
    <cellStyle name="Note" xfId="117"/>
    <cellStyle name="Note 10" xfId="118"/>
    <cellStyle name="Note 11" xfId="119"/>
    <cellStyle name="Note 2" xfId="120"/>
    <cellStyle name="Note 3" xfId="121"/>
    <cellStyle name="Note 4" xfId="122"/>
    <cellStyle name="Note 5" xfId="123"/>
    <cellStyle name="Note 6" xfId="124"/>
    <cellStyle name="Note 7" xfId="125"/>
    <cellStyle name="Note 8" xfId="126"/>
    <cellStyle name="Note 9" xfId="127"/>
    <cellStyle name="Output" xfId="128"/>
    <cellStyle name="Percent (0)" xfId="129"/>
    <cellStyle name="Percent 2" xfId="130"/>
    <cellStyle name="Percent 2 10" xfId="131"/>
    <cellStyle name="Percent 2 11" xfId="132"/>
    <cellStyle name="Percent 2 2" xfId="133"/>
    <cellStyle name="Percent 2 3" xfId="134"/>
    <cellStyle name="Percent 2 4" xfId="135"/>
    <cellStyle name="Percent 2 5" xfId="136"/>
    <cellStyle name="Percent 2 6" xfId="137"/>
    <cellStyle name="Percent 2 7" xfId="138"/>
    <cellStyle name="Percent 2 8" xfId="139"/>
    <cellStyle name="Percent 2 9" xfId="140"/>
    <cellStyle name="Tickmark" xfId="141"/>
    <cellStyle name="Title" xfId="142"/>
    <cellStyle name="Total" xfId="143"/>
    <cellStyle name="Warning Text" xfId="144"/>
    <cellStyle name="Гиперссылка" xfId="1" builtinId="8"/>
    <cellStyle name="ЗаголовокБланка" xfId="145"/>
    <cellStyle name="Обычный" xfId="0" builtinId="0"/>
    <cellStyle name="Обычный 10" xfId="146"/>
    <cellStyle name="Обычный 11" xfId="147"/>
    <cellStyle name="Обычный 12" xfId="148"/>
    <cellStyle name="Обычный 12 2" xfId="149"/>
    <cellStyle name="Обычный 12 3" xfId="150"/>
    <cellStyle name="Обычный 12_Табл 22.1" xfId="151"/>
    <cellStyle name="Обычный 2" xfId="152"/>
    <cellStyle name="Обычный 2 10" xfId="153"/>
    <cellStyle name="Обычный 2 10 2" xfId="154"/>
    <cellStyle name="Обычный 2 10 3" xfId="155"/>
    <cellStyle name="Обычный 2 10_Табл 22.1" xfId="156"/>
    <cellStyle name="Обычный 2 11" xfId="157"/>
    <cellStyle name="Обычный 2 11 2" xfId="158"/>
    <cellStyle name="Обычный 2 11 3" xfId="159"/>
    <cellStyle name="Обычный 2 11_Табл 22.1" xfId="160"/>
    <cellStyle name="Обычный 2 12" xfId="161"/>
    <cellStyle name="Обычный 2 12 2" xfId="162"/>
    <cellStyle name="Обычный 2 12 3" xfId="163"/>
    <cellStyle name="Обычный 2 12_Табл 22.1" xfId="164"/>
    <cellStyle name="Обычный 2 13" xfId="165"/>
    <cellStyle name="Обычный 2 13 2" xfId="166"/>
    <cellStyle name="Обычный 2 13 3" xfId="167"/>
    <cellStyle name="Обычный 2 13_Табл 22.1" xfId="168"/>
    <cellStyle name="Обычный 2 14" xfId="169"/>
    <cellStyle name="Обычный 2 14 2" xfId="170"/>
    <cellStyle name="Обычный 2 14 3" xfId="171"/>
    <cellStyle name="Обычный 2 14_Табл 22.1" xfId="172"/>
    <cellStyle name="Обычный 2 2" xfId="2"/>
    <cellStyle name="Обычный 2 2 10" xfId="173"/>
    <cellStyle name="Обычный 2 2 11" xfId="174"/>
    <cellStyle name="Обычный 2 2 2" xfId="175"/>
    <cellStyle name="Обычный 2 2 3" xfId="176"/>
    <cellStyle name="Обычный 2 2 4" xfId="177"/>
    <cellStyle name="Обычный 2 2 5" xfId="178"/>
    <cellStyle name="Обычный 2 2 6" xfId="179"/>
    <cellStyle name="Обычный 2 2 7" xfId="180"/>
    <cellStyle name="Обычный 2 2 8" xfId="181"/>
    <cellStyle name="Обычный 2 2 9" xfId="182"/>
    <cellStyle name="Обычный 2 2_Лист1" xfId="183"/>
    <cellStyle name="Обычный 2 3" xfId="184"/>
    <cellStyle name="Обычный 2 3 10" xfId="185"/>
    <cellStyle name="Обычный 2 3 11" xfId="186"/>
    <cellStyle name="Обычный 2 3 2" xfId="187"/>
    <cellStyle name="Обычный 2 3 3" xfId="188"/>
    <cellStyle name="Обычный 2 3 4" xfId="189"/>
    <cellStyle name="Обычный 2 3 5" xfId="190"/>
    <cellStyle name="Обычный 2 3 6" xfId="191"/>
    <cellStyle name="Обычный 2 3 7" xfId="192"/>
    <cellStyle name="Обычный 2 3 8" xfId="193"/>
    <cellStyle name="Обычный 2 3 9" xfId="194"/>
    <cellStyle name="Обычный 2 3_Лист1" xfId="195"/>
    <cellStyle name="Обычный 2 4" xfId="196"/>
    <cellStyle name="Обычный 2 4 10" xfId="197"/>
    <cellStyle name="Обычный 2 4 11" xfId="198"/>
    <cellStyle name="Обычный 2 4 2" xfId="199"/>
    <cellStyle name="Обычный 2 4 3" xfId="200"/>
    <cellStyle name="Обычный 2 4 4" xfId="201"/>
    <cellStyle name="Обычный 2 4 5" xfId="202"/>
    <cellStyle name="Обычный 2 4 6" xfId="203"/>
    <cellStyle name="Обычный 2 4 7" xfId="204"/>
    <cellStyle name="Обычный 2 4 8" xfId="205"/>
    <cellStyle name="Обычный 2 4 9" xfId="206"/>
    <cellStyle name="Обычный 2 4_Лист1" xfId="207"/>
    <cellStyle name="Обычный 2 5" xfId="208"/>
    <cellStyle name="Обычный 2 5 2" xfId="209"/>
    <cellStyle name="Обычный 2 5 3" xfId="210"/>
    <cellStyle name="Обычный 2 5_Табл 22.1" xfId="211"/>
    <cellStyle name="Обычный 2 6" xfId="212"/>
    <cellStyle name="Обычный 2 6 2" xfId="213"/>
    <cellStyle name="Обычный 2 6 3" xfId="214"/>
    <cellStyle name="Обычный 2 6_Табл 22.1" xfId="215"/>
    <cellStyle name="Обычный 2 7" xfId="216"/>
    <cellStyle name="Обычный 2 7 2" xfId="217"/>
    <cellStyle name="Обычный 2 7 3" xfId="218"/>
    <cellStyle name="Обычный 2 7_Табл 22.1" xfId="219"/>
    <cellStyle name="Обычный 2 8" xfId="220"/>
    <cellStyle name="Обычный 2 8 2" xfId="221"/>
    <cellStyle name="Обычный 2 8 3" xfId="222"/>
    <cellStyle name="Обычный 2 8_Табл 22.1" xfId="223"/>
    <cellStyle name="Обычный 2 9" xfId="224"/>
    <cellStyle name="Обычный 2 9 2" xfId="225"/>
    <cellStyle name="Обычный 2 9 3" xfId="226"/>
    <cellStyle name="Обычный 2 9_Табл 22.1" xfId="227"/>
    <cellStyle name="Обычный 3" xfId="3"/>
    <cellStyle name="Обычный 3 2" xfId="229"/>
    <cellStyle name="Обычный 3 3" xfId="6"/>
    <cellStyle name="Обычный 3 4" xfId="4"/>
    <cellStyle name="Обычный 3 5" xfId="230"/>
    <cellStyle name="Обычный 3 6" xfId="231"/>
    <cellStyle name="Обычный 3 7" xfId="232"/>
    <cellStyle name="Обычный 3 8" xfId="233"/>
    <cellStyle name="Обычный 3 9" xfId="234"/>
    <cellStyle name="Обычный 3_Раздел3" xfId="228"/>
    <cellStyle name="Обычный 4" xfId="235"/>
    <cellStyle name="Обычный 5" xfId="236"/>
    <cellStyle name="Обычный 6" xfId="237"/>
    <cellStyle name="Обычный 7" xfId="238"/>
    <cellStyle name="Обычный 8" xfId="239"/>
    <cellStyle name="Обычный 9" xfId="240"/>
    <cellStyle name="Процентный 2" xfId="241"/>
    <cellStyle name="Процентный 2 10" xfId="242"/>
    <cellStyle name="Процентный 2 11" xfId="243"/>
    <cellStyle name="Процентный 2 2" xfId="244"/>
    <cellStyle name="Процентный 2 3" xfId="245"/>
    <cellStyle name="Процентный 2 4" xfId="246"/>
    <cellStyle name="Процентный 2 5" xfId="247"/>
    <cellStyle name="Процентный 2 6" xfId="248"/>
    <cellStyle name="Процентный 2 7" xfId="249"/>
    <cellStyle name="Процентный 2 8" xfId="250"/>
    <cellStyle name="Процентный 2 9" xfId="251"/>
    <cellStyle name="Процентный 3" xfId="252"/>
    <cellStyle name="Табличный" xfId="5"/>
    <cellStyle name="Финансовый 2" xfId="253"/>
    <cellStyle name="Финансовый 2 2" xfId="254"/>
    <cellStyle name="Финансовый 2 3" xfId="255"/>
    <cellStyle name="Финансовый 3 3" xfId="256"/>
    <cellStyle name="Џђћ–…ќ’ќ›‰" xfId="2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bela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144"/>
  <sheetViews>
    <sheetView tabSelected="1" view="pageBreakPreview" topLeftCell="A8" zoomScaleNormal="100" zoomScaleSheetLayoutView="100" workbookViewId="0">
      <selection activeCell="A18" sqref="A18:I18"/>
    </sheetView>
  </sheetViews>
  <sheetFormatPr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3.85546875" style="7" customWidth="1"/>
    <col min="6" max="6" width="14.7109375" style="7" customWidth="1"/>
    <col min="7" max="7" width="9.140625" style="7"/>
    <col min="8" max="8" width="14.140625" style="7" customWidth="1"/>
    <col min="9" max="9" width="14" style="7" customWidth="1"/>
    <col min="10" max="10" width="34.7109375" style="7" customWidth="1"/>
    <col min="11" max="11" width="13.5703125" style="7" customWidth="1"/>
    <col min="12" max="16384" width="9.140625" style="7"/>
  </cols>
  <sheetData>
    <row r="1" spans="1:10" ht="4.5" customHeight="1" x14ac:dyDescent="0.2">
      <c r="A1" s="12"/>
      <c r="B1" s="12"/>
      <c r="C1" s="12"/>
      <c r="D1" s="12"/>
      <c r="E1" s="12"/>
      <c r="F1" s="12"/>
      <c r="H1" s="12"/>
    </row>
    <row r="2" spans="1:10" ht="0.75" customHeight="1" x14ac:dyDescent="0.2">
      <c r="A2" s="12"/>
      <c r="B2" s="12"/>
      <c r="C2" s="12"/>
      <c r="D2" s="12"/>
      <c r="E2" s="12"/>
      <c r="F2" s="12"/>
      <c r="G2" s="129" t="s">
        <v>180</v>
      </c>
      <c r="H2" s="129"/>
      <c r="I2" s="129"/>
      <c r="J2" s="65"/>
    </row>
    <row r="3" spans="1:10" ht="0.75" hidden="1" customHeight="1" x14ac:dyDescent="0.2">
      <c r="A3" s="12"/>
      <c r="B3" s="12"/>
      <c r="C3" s="12"/>
      <c r="D3" s="12"/>
      <c r="E3" s="12"/>
      <c r="F3" s="12"/>
      <c r="G3" s="129"/>
      <c r="H3" s="129"/>
      <c r="I3" s="129"/>
      <c r="J3" s="65"/>
    </row>
    <row r="4" spans="1:10" ht="34.5" customHeight="1" x14ac:dyDescent="0.2">
      <c r="A4" s="12"/>
      <c r="B4" s="12"/>
      <c r="C4" s="12"/>
      <c r="D4" s="12"/>
      <c r="E4" s="12"/>
      <c r="F4" s="12"/>
      <c r="G4" s="129"/>
      <c r="H4" s="129"/>
      <c r="I4" s="129"/>
      <c r="J4" s="65"/>
    </row>
    <row r="5" spans="1:10" ht="15.75" customHeight="1" x14ac:dyDescent="0.2">
      <c r="A5" s="12"/>
      <c r="B5" s="12"/>
      <c r="C5" s="12"/>
      <c r="D5" s="12"/>
      <c r="E5" s="12"/>
      <c r="F5" s="12"/>
      <c r="G5" s="129"/>
      <c r="H5" s="129"/>
      <c r="I5" s="129"/>
      <c r="J5" s="65"/>
    </row>
    <row r="6" spans="1:10" ht="3" customHeight="1" x14ac:dyDescent="0.25">
      <c r="A6" s="12"/>
      <c r="B6" s="12"/>
      <c r="C6" s="12"/>
      <c r="D6" s="12"/>
      <c r="E6" s="12"/>
      <c r="F6" s="12"/>
      <c r="G6" s="12"/>
      <c r="H6" s="12"/>
      <c r="I6" s="4"/>
      <c r="J6" s="4"/>
    </row>
    <row r="7" spans="1:10" ht="18" customHeight="1" x14ac:dyDescent="0.3">
      <c r="A7" s="12"/>
      <c r="B7" s="12"/>
      <c r="C7" s="12"/>
      <c r="D7" s="12"/>
      <c r="E7" s="12"/>
      <c r="F7" s="12"/>
      <c r="G7" s="13" t="s">
        <v>159</v>
      </c>
      <c r="H7" s="12"/>
      <c r="I7" s="4"/>
      <c r="J7" s="4"/>
    </row>
    <row r="8" spans="1:10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  <c r="J8" s="4"/>
    </row>
    <row r="9" spans="1:10" ht="15.75" customHeight="1" x14ac:dyDescent="0.25">
      <c r="A9" s="6" t="s">
        <v>61</v>
      </c>
      <c r="D9" s="54">
        <v>100693551</v>
      </c>
      <c r="E9" s="12"/>
      <c r="F9" s="12"/>
      <c r="G9" s="137" t="s">
        <v>179</v>
      </c>
      <c r="H9" s="137"/>
      <c r="I9" s="137"/>
      <c r="J9" s="66"/>
    </row>
    <row r="10" spans="1:10" x14ac:dyDescent="0.2">
      <c r="A10" s="12"/>
      <c r="B10" s="12"/>
      <c r="C10" s="12"/>
      <c r="D10" s="12"/>
      <c r="E10" s="12"/>
      <c r="F10" s="12"/>
      <c r="G10" s="137"/>
      <c r="H10" s="137"/>
      <c r="I10" s="137"/>
      <c r="J10" s="66"/>
    </row>
    <row r="11" spans="1:10" ht="9.75" customHeight="1" x14ac:dyDescent="0.2">
      <c r="C11" s="12"/>
      <c r="E11" s="12"/>
      <c r="F11" s="12"/>
      <c r="G11" s="137"/>
      <c r="H11" s="137"/>
      <c r="I11" s="137"/>
      <c r="J11" s="66"/>
    </row>
    <row r="12" spans="1:10" ht="15" x14ac:dyDescent="0.25">
      <c r="A12" s="6" t="s">
        <v>62</v>
      </c>
      <c r="B12" s="12"/>
      <c r="C12" s="12"/>
      <c r="E12" s="12"/>
      <c r="F12" s="12"/>
      <c r="G12" s="137"/>
      <c r="H12" s="137"/>
      <c r="I12" s="137"/>
      <c r="J12" s="66"/>
    </row>
    <row r="13" spans="1:10" ht="18" customHeight="1" x14ac:dyDescent="0.2">
      <c r="A13" s="131" t="s">
        <v>194</v>
      </c>
      <c r="B13" s="132"/>
      <c r="C13" s="132"/>
      <c r="D13" s="132"/>
      <c r="E13" s="133"/>
      <c r="F13" s="12"/>
      <c r="G13" s="137"/>
      <c r="H13" s="137"/>
      <c r="I13" s="137"/>
      <c r="J13" s="66"/>
    </row>
    <row r="14" spans="1:10" ht="28.5" customHeight="1" x14ac:dyDescent="0.25">
      <c r="A14" s="130" t="s">
        <v>176</v>
      </c>
      <c r="B14" s="130"/>
      <c r="C14" s="130"/>
      <c r="D14" s="130"/>
      <c r="E14" s="130"/>
      <c r="F14" s="12"/>
      <c r="G14" s="137"/>
      <c r="H14" s="137"/>
      <c r="I14" s="137"/>
      <c r="J14" s="66"/>
    </row>
    <row r="15" spans="1:10" ht="69" customHeight="1" x14ac:dyDescent="0.2">
      <c r="A15" s="134" t="s">
        <v>195</v>
      </c>
      <c r="B15" s="135"/>
      <c r="C15" s="135"/>
      <c r="D15" s="135"/>
      <c r="E15" s="136"/>
      <c r="F15" s="12"/>
      <c r="H15" s="14"/>
      <c r="I15" s="14"/>
      <c r="J15" s="14"/>
    </row>
    <row r="16" spans="1:10" ht="18" customHeight="1" x14ac:dyDescent="0.2">
      <c r="A16" s="7" t="s">
        <v>192</v>
      </c>
      <c r="C16" s="104" t="s">
        <v>196</v>
      </c>
      <c r="D16" s="105"/>
      <c r="E16" s="106"/>
    </row>
    <row r="17" spans="1:17" ht="20.25" customHeight="1" x14ac:dyDescent="0.2">
      <c r="A17" s="126" t="s">
        <v>57</v>
      </c>
      <c r="B17" s="126"/>
      <c r="C17" s="126"/>
      <c r="D17" s="126"/>
      <c r="E17" s="126"/>
      <c r="F17" s="126"/>
      <c r="G17" s="126"/>
      <c r="H17" s="126"/>
      <c r="I17" s="126"/>
      <c r="J17" s="63"/>
    </row>
    <row r="18" spans="1:17" ht="19.5" customHeight="1" x14ac:dyDescent="0.2">
      <c r="A18" s="126" t="s">
        <v>63</v>
      </c>
      <c r="B18" s="126"/>
      <c r="C18" s="126"/>
      <c r="D18" s="126"/>
      <c r="E18" s="126"/>
      <c r="F18" s="126"/>
      <c r="G18" s="126"/>
      <c r="H18" s="126"/>
      <c r="I18" s="126"/>
      <c r="J18" s="63"/>
    </row>
    <row r="19" spans="1:17" ht="18" customHeight="1" x14ac:dyDescent="0.2">
      <c r="B19" s="126" t="s">
        <v>87</v>
      </c>
      <c r="C19" s="126"/>
      <c r="D19" s="127"/>
      <c r="E19" s="98">
        <v>44197</v>
      </c>
      <c r="F19" s="99"/>
      <c r="G19" s="100"/>
    </row>
    <row r="21" spans="1:17" ht="12.75" customHeight="1" x14ac:dyDescent="0.2">
      <c r="A21" s="128" t="s">
        <v>38</v>
      </c>
      <c r="B21" s="128"/>
      <c r="C21" s="128"/>
      <c r="D21" s="128"/>
      <c r="E21" s="128"/>
      <c r="F21" s="128"/>
      <c r="G21" s="128"/>
      <c r="H21" s="128"/>
      <c r="I21" s="128"/>
      <c r="J21" s="64"/>
    </row>
    <row r="22" spans="1:17" ht="15.75" x14ac:dyDescent="0.2">
      <c r="A22" s="128" t="s">
        <v>39</v>
      </c>
      <c r="B22" s="128"/>
      <c r="C22" s="128"/>
      <c r="D22" s="128"/>
      <c r="E22" s="128"/>
      <c r="F22" s="128"/>
      <c r="G22" s="128"/>
      <c r="H22" s="128"/>
      <c r="I22" s="128"/>
      <c r="J22" s="64"/>
    </row>
    <row r="24" spans="1:17" ht="12.75" customHeight="1" x14ac:dyDescent="0.2">
      <c r="A24" s="101" t="s">
        <v>0</v>
      </c>
      <c r="B24" s="95" t="s">
        <v>36</v>
      </c>
      <c r="C24" s="95" t="s">
        <v>77</v>
      </c>
      <c r="D24" s="101" t="s">
        <v>78</v>
      </c>
      <c r="E24" s="107"/>
      <c r="F24" s="108"/>
      <c r="G24" s="111" t="s">
        <v>1</v>
      </c>
      <c r="H24" s="112"/>
      <c r="I24" s="113"/>
      <c r="J24" s="95"/>
      <c r="K24" s="90"/>
      <c r="L24" s="91"/>
      <c r="M24" s="91"/>
      <c r="N24" s="91"/>
      <c r="O24" s="91"/>
      <c r="P24" s="91"/>
      <c r="Q24" s="91"/>
    </row>
    <row r="25" spans="1:17" x14ac:dyDescent="0.2">
      <c r="A25" s="102"/>
      <c r="B25" s="96"/>
      <c r="C25" s="96"/>
      <c r="D25" s="103"/>
      <c r="E25" s="109"/>
      <c r="F25" s="110"/>
      <c r="G25" s="114"/>
      <c r="H25" s="115"/>
      <c r="I25" s="116"/>
      <c r="J25" s="94"/>
      <c r="K25" s="92"/>
      <c r="L25" s="91"/>
      <c r="M25" s="91"/>
      <c r="N25" s="91"/>
      <c r="O25" s="91"/>
      <c r="P25" s="91"/>
      <c r="Q25" s="91"/>
    </row>
    <row r="26" spans="1:17" ht="12.75" customHeight="1" x14ac:dyDescent="0.2">
      <c r="A26" s="102"/>
      <c r="B26" s="96"/>
      <c r="C26" s="96"/>
      <c r="D26" s="117" t="s">
        <v>3</v>
      </c>
      <c r="E26" s="118"/>
      <c r="F26" s="95" t="s">
        <v>154</v>
      </c>
      <c r="G26" s="119" t="s">
        <v>3</v>
      </c>
      <c r="H26" s="120"/>
      <c r="I26" s="121" t="s">
        <v>154</v>
      </c>
      <c r="J26" s="93" t="s">
        <v>2</v>
      </c>
      <c r="K26" s="92"/>
      <c r="L26" s="91"/>
      <c r="M26" s="91"/>
      <c r="N26" s="91"/>
      <c r="O26" s="91"/>
      <c r="P26" s="91"/>
      <c r="Q26" s="91"/>
    </row>
    <row r="27" spans="1:17" x14ac:dyDescent="0.2">
      <c r="A27" s="102"/>
      <c r="B27" s="96"/>
      <c r="C27" s="96"/>
      <c r="D27" s="95" t="s">
        <v>79</v>
      </c>
      <c r="E27" s="95" t="s">
        <v>80</v>
      </c>
      <c r="F27" s="96"/>
      <c r="G27" s="121" t="s">
        <v>79</v>
      </c>
      <c r="H27" s="121" t="s">
        <v>80</v>
      </c>
      <c r="I27" s="124"/>
      <c r="J27" s="93"/>
    </row>
    <row r="28" spans="1:17" ht="24.75" customHeight="1" x14ac:dyDescent="0.2">
      <c r="A28" s="102"/>
      <c r="B28" s="96"/>
      <c r="C28" s="96"/>
      <c r="D28" s="96"/>
      <c r="E28" s="96"/>
      <c r="F28" s="96"/>
      <c r="G28" s="122"/>
      <c r="H28" s="124"/>
      <c r="I28" s="124"/>
      <c r="J28" s="93"/>
    </row>
    <row r="29" spans="1:17" x14ac:dyDescent="0.2">
      <c r="A29" s="103"/>
      <c r="B29" s="97"/>
      <c r="C29" s="97"/>
      <c r="D29" s="97"/>
      <c r="E29" s="97"/>
      <c r="F29" s="97"/>
      <c r="G29" s="123"/>
      <c r="H29" s="125"/>
      <c r="I29" s="125"/>
      <c r="J29" s="94"/>
    </row>
    <row r="30" spans="1:17" x14ac:dyDescent="0.2">
      <c r="A30" s="17">
        <v>1</v>
      </c>
      <c r="B30" s="17">
        <v>2</v>
      </c>
      <c r="C30" s="17">
        <v>3</v>
      </c>
      <c r="D30" s="17">
        <v>4</v>
      </c>
      <c r="E30" s="17">
        <v>5</v>
      </c>
      <c r="F30" s="17">
        <v>6</v>
      </c>
      <c r="G30" s="33">
        <v>7</v>
      </c>
      <c r="H30" s="33">
        <v>8</v>
      </c>
      <c r="I30" s="33">
        <v>9</v>
      </c>
      <c r="J30" s="61">
        <v>10</v>
      </c>
    </row>
    <row r="31" spans="1:17" ht="69" customHeight="1" x14ac:dyDescent="0.2">
      <c r="A31" s="18" t="s">
        <v>183</v>
      </c>
      <c r="B31" s="19" t="s">
        <v>23</v>
      </c>
      <c r="C31" s="19"/>
      <c r="D31" s="46">
        <f t="shared" ref="D31:I31" si="0">D32+D33-D34</f>
        <v>0</v>
      </c>
      <c r="E31" s="46">
        <f t="shared" si="0"/>
        <v>0</v>
      </c>
      <c r="F31" s="85">
        <f t="shared" si="0"/>
        <v>0</v>
      </c>
      <c r="G31" s="46">
        <f>G32+G33-G34</f>
        <v>15</v>
      </c>
      <c r="H31" s="46">
        <f t="shared" si="0"/>
        <v>17003</v>
      </c>
      <c r="I31" s="86">
        <f t="shared" si="0"/>
        <v>39964.93</v>
      </c>
      <c r="J31" s="86"/>
    </row>
    <row r="32" spans="1:17" x14ac:dyDescent="0.2">
      <c r="A32" s="18" t="s">
        <v>4</v>
      </c>
      <c r="B32" s="62"/>
      <c r="C32" s="22" t="s">
        <v>81</v>
      </c>
      <c r="D32" s="46">
        <f t="shared" ref="D32:I32" si="1">D36+D66+D80+D94</f>
        <v>0</v>
      </c>
      <c r="E32" s="46">
        <f t="shared" si="1"/>
        <v>0</v>
      </c>
      <c r="F32" s="85">
        <f t="shared" si="1"/>
        <v>0</v>
      </c>
      <c r="G32" s="46">
        <f t="shared" si="1"/>
        <v>8</v>
      </c>
      <c r="H32" s="46">
        <f t="shared" si="1"/>
        <v>4203</v>
      </c>
      <c r="I32" s="86">
        <f t="shared" si="1"/>
        <v>8907.76</v>
      </c>
      <c r="J32" s="86"/>
    </row>
    <row r="33" spans="1:10" x14ac:dyDescent="0.2">
      <c r="A33" s="18" t="s">
        <v>5</v>
      </c>
      <c r="B33" s="62"/>
      <c r="C33" s="22" t="s">
        <v>82</v>
      </c>
      <c r="D33" s="46">
        <f t="shared" ref="D33:I33" si="2">D37+D72+D86+D100</f>
        <v>0</v>
      </c>
      <c r="E33" s="46">
        <f t="shared" si="2"/>
        <v>0</v>
      </c>
      <c r="F33" s="85">
        <f t="shared" si="2"/>
        <v>0</v>
      </c>
      <c r="G33" s="46">
        <f t="shared" si="2"/>
        <v>7</v>
      </c>
      <c r="H33" s="46">
        <f t="shared" si="2"/>
        <v>12800</v>
      </c>
      <c r="I33" s="86">
        <f t="shared" si="2"/>
        <v>31057.17</v>
      </c>
      <c r="J33" s="86"/>
    </row>
    <row r="34" spans="1:10" x14ac:dyDescent="0.2">
      <c r="A34" s="18" t="s">
        <v>96</v>
      </c>
      <c r="B34" s="62"/>
      <c r="C34" s="22" t="s">
        <v>24</v>
      </c>
      <c r="D34" s="46">
        <f t="shared" ref="D34:I34" si="3">D38+D78+D92+D106</f>
        <v>0</v>
      </c>
      <c r="E34" s="46">
        <f t="shared" si="3"/>
        <v>0</v>
      </c>
      <c r="F34" s="85">
        <f t="shared" si="3"/>
        <v>0</v>
      </c>
      <c r="G34" s="46">
        <f t="shared" si="3"/>
        <v>0</v>
      </c>
      <c r="H34" s="46">
        <f t="shared" si="3"/>
        <v>0</v>
      </c>
      <c r="I34" s="86">
        <f t="shared" si="3"/>
        <v>0</v>
      </c>
      <c r="J34" s="86"/>
    </row>
    <row r="35" spans="1:10" s="16" customFormat="1" x14ac:dyDescent="0.2">
      <c r="A35" s="48" t="s">
        <v>6</v>
      </c>
      <c r="B35" s="21" t="s">
        <v>83</v>
      </c>
      <c r="C35" s="21"/>
      <c r="D35" s="46">
        <f t="shared" ref="D35:I35" si="4">D36+D37-D38</f>
        <v>0</v>
      </c>
      <c r="E35" s="46">
        <f t="shared" si="4"/>
        <v>0</v>
      </c>
      <c r="F35" s="85">
        <f t="shared" si="4"/>
        <v>0</v>
      </c>
      <c r="G35" s="46">
        <f t="shared" si="4"/>
        <v>0</v>
      </c>
      <c r="H35" s="46">
        <f t="shared" si="4"/>
        <v>0</v>
      </c>
      <c r="I35" s="86">
        <f t="shared" si="4"/>
        <v>0</v>
      </c>
      <c r="J35" s="86"/>
    </row>
    <row r="36" spans="1:10" x14ac:dyDescent="0.2">
      <c r="A36" s="48" t="s">
        <v>4</v>
      </c>
      <c r="B36" s="19"/>
      <c r="C36" s="22" t="s">
        <v>81</v>
      </c>
      <c r="D36" s="87">
        <f t="shared" ref="D36:I36" si="5">D40+D44+D48+D62</f>
        <v>0</v>
      </c>
      <c r="E36" s="87">
        <f t="shared" si="5"/>
        <v>0</v>
      </c>
      <c r="F36" s="88">
        <f t="shared" si="5"/>
        <v>0</v>
      </c>
      <c r="G36" s="87">
        <f t="shared" si="5"/>
        <v>0</v>
      </c>
      <c r="H36" s="87">
        <f t="shared" si="5"/>
        <v>0</v>
      </c>
      <c r="I36" s="88">
        <f t="shared" si="5"/>
        <v>0</v>
      </c>
      <c r="J36" s="89"/>
    </row>
    <row r="37" spans="1:10" x14ac:dyDescent="0.2">
      <c r="A37" s="48" t="s">
        <v>5</v>
      </c>
      <c r="B37" s="19"/>
      <c r="C37" s="22" t="s">
        <v>82</v>
      </c>
      <c r="D37" s="87">
        <f t="shared" ref="D37:I37" si="6">D41+D45+D54+D63</f>
        <v>0</v>
      </c>
      <c r="E37" s="87">
        <f t="shared" si="6"/>
        <v>0</v>
      </c>
      <c r="F37" s="88">
        <f t="shared" si="6"/>
        <v>0</v>
      </c>
      <c r="G37" s="87">
        <f t="shared" si="6"/>
        <v>0</v>
      </c>
      <c r="H37" s="87">
        <f t="shared" si="6"/>
        <v>0</v>
      </c>
      <c r="I37" s="88">
        <f t="shared" si="6"/>
        <v>0</v>
      </c>
      <c r="J37" s="89"/>
    </row>
    <row r="38" spans="1:10" x14ac:dyDescent="0.2">
      <c r="A38" s="48" t="s">
        <v>96</v>
      </c>
      <c r="B38" s="62"/>
      <c r="C38" s="22" t="s">
        <v>24</v>
      </c>
      <c r="D38" s="87">
        <f t="shared" ref="D38:I38" si="7">D42+D46+D60+D64</f>
        <v>0</v>
      </c>
      <c r="E38" s="87">
        <f t="shared" si="7"/>
        <v>0</v>
      </c>
      <c r="F38" s="88">
        <f t="shared" si="7"/>
        <v>0</v>
      </c>
      <c r="G38" s="87">
        <f t="shared" si="7"/>
        <v>0</v>
      </c>
      <c r="H38" s="87">
        <f t="shared" si="7"/>
        <v>0</v>
      </c>
      <c r="I38" s="88">
        <f t="shared" si="7"/>
        <v>0</v>
      </c>
      <c r="J38" s="89"/>
    </row>
    <row r="39" spans="1:10" ht="25.5" x14ac:dyDescent="0.2">
      <c r="A39" s="48" t="s">
        <v>113</v>
      </c>
      <c r="B39" s="19" t="s">
        <v>7</v>
      </c>
      <c r="C39" s="19"/>
      <c r="D39" s="87">
        <f t="shared" ref="D39:I39" si="8">D40+D41-D42</f>
        <v>0</v>
      </c>
      <c r="E39" s="87">
        <f t="shared" si="8"/>
        <v>0</v>
      </c>
      <c r="F39" s="88">
        <f t="shared" si="8"/>
        <v>0</v>
      </c>
      <c r="G39" s="87">
        <f t="shared" si="8"/>
        <v>0</v>
      </c>
      <c r="H39" s="87">
        <f t="shared" si="8"/>
        <v>0</v>
      </c>
      <c r="I39" s="88">
        <f t="shared" si="8"/>
        <v>0</v>
      </c>
      <c r="J39" s="89"/>
    </row>
    <row r="40" spans="1:10" x14ac:dyDescent="0.2">
      <c r="A40" s="48" t="s">
        <v>4</v>
      </c>
      <c r="B40" s="19"/>
      <c r="C40" s="22" t="s">
        <v>81</v>
      </c>
      <c r="D40" s="40"/>
      <c r="E40" s="40"/>
      <c r="F40" s="41"/>
      <c r="G40" s="40"/>
      <c r="H40" s="40"/>
      <c r="I40" s="41"/>
      <c r="J40" s="74"/>
    </row>
    <row r="41" spans="1:10" x14ac:dyDescent="0.2">
      <c r="A41" s="48" t="s">
        <v>5</v>
      </c>
      <c r="B41" s="19"/>
      <c r="C41" s="22" t="s">
        <v>82</v>
      </c>
      <c r="D41" s="40"/>
      <c r="E41" s="40"/>
      <c r="F41" s="41"/>
      <c r="G41" s="40"/>
      <c r="H41" s="40"/>
      <c r="I41" s="41"/>
      <c r="J41" s="74"/>
    </row>
    <row r="42" spans="1:10" x14ac:dyDescent="0.2">
      <c r="A42" s="48" t="s">
        <v>96</v>
      </c>
      <c r="B42" s="62"/>
      <c r="C42" s="22" t="s">
        <v>24</v>
      </c>
      <c r="D42" s="40"/>
      <c r="E42" s="40"/>
      <c r="F42" s="41"/>
      <c r="G42" s="40"/>
      <c r="H42" s="40"/>
      <c r="I42" s="41"/>
      <c r="J42" s="74"/>
    </row>
    <row r="43" spans="1:10" ht="51" x14ac:dyDescent="0.2">
      <c r="A43" s="48" t="s">
        <v>184</v>
      </c>
      <c r="B43" s="19" t="s">
        <v>8</v>
      </c>
      <c r="C43" s="19"/>
      <c r="D43" s="87">
        <f t="shared" ref="D43:I43" si="9">D44+D45-D46</f>
        <v>0</v>
      </c>
      <c r="E43" s="87">
        <f t="shared" si="9"/>
        <v>0</v>
      </c>
      <c r="F43" s="88">
        <f t="shared" si="9"/>
        <v>0</v>
      </c>
      <c r="G43" s="87">
        <f t="shared" si="9"/>
        <v>0</v>
      </c>
      <c r="H43" s="87">
        <f t="shared" si="9"/>
        <v>0</v>
      </c>
      <c r="I43" s="88">
        <f t="shared" si="9"/>
        <v>0</v>
      </c>
      <c r="J43" s="89"/>
    </row>
    <row r="44" spans="1:10" x14ac:dyDescent="0.2">
      <c r="A44" s="48" t="s">
        <v>4</v>
      </c>
      <c r="B44" s="19"/>
      <c r="C44" s="22" t="s">
        <v>81</v>
      </c>
      <c r="D44" s="40"/>
      <c r="E44" s="40"/>
      <c r="F44" s="41"/>
      <c r="G44" s="40"/>
      <c r="H44" s="40"/>
      <c r="I44" s="41"/>
      <c r="J44" s="74"/>
    </row>
    <row r="45" spans="1:10" x14ac:dyDescent="0.2">
      <c r="A45" s="48" t="s">
        <v>5</v>
      </c>
      <c r="B45" s="19"/>
      <c r="C45" s="22" t="s">
        <v>82</v>
      </c>
      <c r="D45" s="40"/>
      <c r="E45" s="40"/>
      <c r="F45" s="41"/>
      <c r="G45" s="40"/>
      <c r="H45" s="40"/>
      <c r="I45" s="41"/>
      <c r="J45" s="74"/>
    </row>
    <row r="46" spans="1:10" x14ac:dyDescent="0.2">
      <c r="A46" s="48" t="s">
        <v>96</v>
      </c>
      <c r="B46" s="62"/>
      <c r="C46" s="22" t="s">
        <v>24</v>
      </c>
      <c r="D46" s="40"/>
      <c r="E46" s="40"/>
      <c r="F46" s="41"/>
      <c r="G46" s="40"/>
      <c r="H46" s="40"/>
      <c r="I46" s="41"/>
      <c r="J46" s="74"/>
    </row>
    <row r="47" spans="1:10" ht="25.5" x14ac:dyDescent="0.2">
      <c r="A47" s="48" t="s">
        <v>114</v>
      </c>
      <c r="B47" s="19" t="s">
        <v>9</v>
      </c>
      <c r="C47" s="19"/>
      <c r="D47" s="87">
        <f t="shared" ref="D47:I47" si="10">D48+D54-D60</f>
        <v>0</v>
      </c>
      <c r="E47" s="87">
        <f t="shared" si="10"/>
        <v>0</v>
      </c>
      <c r="F47" s="88">
        <f t="shared" si="10"/>
        <v>0</v>
      </c>
      <c r="G47" s="87">
        <f t="shared" si="10"/>
        <v>0</v>
      </c>
      <c r="H47" s="87">
        <f t="shared" si="10"/>
        <v>0</v>
      </c>
      <c r="I47" s="88">
        <f t="shared" si="10"/>
        <v>0</v>
      </c>
      <c r="J47" s="89"/>
    </row>
    <row r="48" spans="1:10" x14ac:dyDescent="0.2">
      <c r="A48" s="48" t="s">
        <v>4</v>
      </c>
      <c r="B48" s="19"/>
      <c r="C48" s="22" t="s">
        <v>81</v>
      </c>
      <c r="D48" s="40"/>
      <c r="E48" s="40"/>
      <c r="F48" s="41"/>
      <c r="G48" s="40"/>
      <c r="H48" s="40"/>
      <c r="I48" s="41"/>
      <c r="J48" s="74"/>
    </row>
    <row r="49" spans="1:10" x14ac:dyDescent="0.2">
      <c r="A49" s="48" t="s">
        <v>115</v>
      </c>
      <c r="B49" s="62"/>
      <c r="C49" s="22" t="s">
        <v>157</v>
      </c>
      <c r="D49" s="23" t="s">
        <v>72</v>
      </c>
      <c r="E49" s="23" t="s">
        <v>72</v>
      </c>
      <c r="F49" s="23" t="s">
        <v>72</v>
      </c>
      <c r="G49" s="23" t="s">
        <v>72</v>
      </c>
      <c r="H49" s="23" t="s">
        <v>72</v>
      </c>
      <c r="I49" s="23" t="s">
        <v>72</v>
      </c>
      <c r="J49" s="73"/>
    </row>
    <row r="50" spans="1:10" ht="25.5" x14ac:dyDescent="0.2">
      <c r="A50" s="48" t="s">
        <v>101</v>
      </c>
      <c r="B50" s="62"/>
      <c r="C50" s="22" t="s">
        <v>102</v>
      </c>
      <c r="D50" s="42"/>
      <c r="E50" s="42"/>
      <c r="F50" s="43"/>
      <c r="G50" s="42"/>
      <c r="H50" s="42"/>
      <c r="I50" s="43"/>
      <c r="J50" s="49"/>
    </row>
    <row r="51" spans="1:10" ht="25.5" x14ac:dyDescent="0.2">
      <c r="A51" s="48" t="s">
        <v>103</v>
      </c>
      <c r="B51" s="62"/>
      <c r="C51" s="22" t="s">
        <v>106</v>
      </c>
      <c r="D51" s="42"/>
      <c r="E51" s="42"/>
      <c r="F51" s="43"/>
      <c r="G51" s="42"/>
      <c r="H51" s="42"/>
      <c r="I51" s="43"/>
      <c r="J51" s="49"/>
    </row>
    <row r="52" spans="1:10" ht="25.5" x14ac:dyDescent="0.2">
      <c r="A52" s="48" t="s">
        <v>104</v>
      </c>
      <c r="B52" s="62"/>
      <c r="C52" s="22" t="s">
        <v>107</v>
      </c>
      <c r="D52" s="42"/>
      <c r="E52" s="42"/>
      <c r="F52" s="43"/>
      <c r="G52" s="42"/>
      <c r="H52" s="42"/>
      <c r="I52" s="43"/>
      <c r="J52" s="49"/>
    </row>
    <row r="53" spans="1:10" ht="25.5" x14ac:dyDescent="0.2">
      <c r="A53" s="48" t="s">
        <v>105</v>
      </c>
      <c r="B53" s="62"/>
      <c r="C53" s="22" t="s">
        <v>108</v>
      </c>
      <c r="D53" s="42"/>
      <c r="E53" s="42"/>
      <c r="F53" s="43"/>
      <c r="G53" s="42"/>
      <c r="H53" s="42"/>
      <c r="I53" s="43"/>
      <c r="J53" s="49"/>
    </row>
    <row r="54" spans="1:10" x14ac:dyDescent="0.2">
      <c r="A54" s="48" t="s">
        <v>5</v>
      </c>
      <c r="B54" s="19"/>
      <c r="C54" s="22" t="s">
        <v>82</v>
      </c>
      <c r="D54" s="40"/>
      <c r="E54" s="40"/>
      <c r="F54" s="44"/>
      <c r="G54" s="40"/>
      <c r="H54" s="40"/>
      <c r="I54" s="44"/>
      <c r="J54" s="75"/>
    </row>
    <row r="55" spans="1:10" x14ac:dyDescent="0.2">
      <c r="A55" s="48" t="s">
        <v>115</v>
      </c>
      <c r="B55" s="62"/>
      <c r="C55" s="22" t="s">
        <v>158</v>
      </c>
      <c r="D55" s="23" t="s">
        <v>72</v>
      </c>
      <c r="E55" s="23" t="s">
        <v>72</v>
      </c>
      <c r="F55" s="23" t="s">
        <v>72</v>
      </c>
      <c r="G55" s="23" t="s">
        <v>72</v>
      </c>
      <c r="H55" s="23" t="s">
        <v>72</v>
      </c>
      <c r="I55" s="23" t="s">
        <v>72</v>
      </c>
      <c r="J55" s="73"/>
    </row>
    <row r="56" spans="1:10" ht="25.5" x14ac:dyDescent="0.2">
      <c r="A56" s="48" t="s">
        <v>101</v>
      </c>
      <c r="B56" s="62"/>
      <c r="C56" s="22" t="s">
        <v>109</v>
      </c>
      <c r="D56" s="42"/>
      <c r="E56" s="42"/>
      <c r="F56" s="43"/>
      <c r="G56" s="42"/>
      <c r="H56" s="42"/>
      <c r="I56" s="43"/>
      <c r="J56" s="49"/>
    </row>
    <row r="57" spans="1:10" ht="25.5" x14ac:dyDescent="0.2">
      <c r="A57" s="48" t="s">
        <v>103</v>
      </c>
      <c r="B57" s="62"/>
      <c r="C57" s="22" t="s">
        <v>110</v>
      </c>
      <c r="D57" s="42"/>
      <c r="E57" s="42"/>
      <c r="F57" s="43"/>
      <c r="G57" s="42"/>
      <c r="H57" s="42"/>
      <c r="I57" s="43"/>
      <c r="J57" s="49"/>
    </row>
    <row r="58" spans="1:10" ht="25.5" x14ac:dyDescent="0.2">
      <c r="A58" s="48" t="s">
        <v>104</v>
      </c>
      <c r="B58" s="62"/>
      <c r="C58" s="22" t="s">
        <v>111</v>
      </c>
      <c r="D58" s="42"/>
      <c r="E58" s="42"/>
      <c r="F58" s="43"/>
      <c r="G58" s="42"/>
      <c r="H58" s="42"/>
      <c r="I58" s="43"/>
      <c r="J58" s="49"/>
    </row>
    <row r="59" spans="1:10" ht="25.5" x14ac:dyDescent="0.2">
      <c r="A59" s="48" t="s">
        <v>105</v>
      </c>
      <c r="B59" s="62"/>
      <c r="C59" s="22" t="s">
        <v>112</v>
      </c>
      <c r="D59" s="42"/>
      <c r="E59" s="42"/>
      <c r="F59" s="43"/>
      <c r="G59" s="42"/>
      <c r="H59" s="42"/>
      <c r="I59" s="43"/>
      <c r="J59" s="49"/>
    </row>
    <row r="60" spans="1:10" x14ac:dyDescent="0.2">
      <c r="A60" s="48" t="s">
        <v>96</v>
      </c>
      <c r="B60" s="62"/>
      <c r="C60" s="22" t="s">
        <v>24</v>
      </c>
      <c r="D60" s="40"/>
      <c r="E60" s="40"/>
      <c r="F60" s="44"/>
      <c r="G60" s="40"/>
      <c r="H60" s="40"/>
      <c r="I60" s="44"/>
      <c r="J60" s="75"/>
    </row>
    <row r="61" spans="1:10" x14ac:dyDescent="0.2">
      <c r="A61" s="48" t="s">
        <v>185</v>
      </c>
      <c r="B61" s="19" t="s">
        <v>10</v>
      </c>
      <c r="C61" s="19"/>
      <c r="D61" s="87">
        <f t="shared" ref="D61:I61" si="11">D62+D63-D64</f>
        <v>0</v>
      </c>
      <c r="E61" s="87">
        <f t="shared" si="11"/>
        <v>0</v>
      </c>
      <c r="F61" s="88">
        <f t="shared" si="11"/>
        <v>0</v>
      </c>
      <c r="G61" s="87">
        <f t="shared" si="11"/>
        <v>0</v>
      </c>
      <c r="H61" s="87">
        <f t="shared" si="11"/>
        <v>0</v>
      </c>
      <c r="I61" s="88">
        <f t="shared" si="11"/>
        <v>0</v>
      </c>
      <c r="J61" s="89"/>
    </row>
    <row r="62" spans="1:10" x14ac:dyDescent="0.2">
      <c r="A62" s="48" t="s">
        <v>4</v>
      </c>
      <c r="B62" s="19"/>
      <c r="C62" s="22" t="s">
        <v>81</v>
      </c>
      <c r="D62" s="40"/>
      <c r="E62" s="40"/>
      <c r="F62" s="44"/>
      <c r="G62" s="40"/>
      <c r="H62" s="40"/>
      <c r="I62" s="44"/>
      <c r="J62" s="75"/>
    </row>
    <row r="63" spans="1:10" x14ac:dyDescent="0.2">
      <c r="A63" s="48" t="s">
        <v>5</v>
      </c>
      <c r="B63" s="19"/>
      <c r="C63" s="22" t="s">
        <v>82</v>
      </c>
      <c r="D63" s="40"/>
      <c r="E63" s="40"/>
      <c r="F63" s="44"/>
      <c r="G63" s="40"/>
      <c r="H63" s="40"/>
      <c r="I63" s="44"/>
      <c r="J63" s="75"/>
    </row>
    <row r="64" spans="1:10" x14ac:dyDescent="0.2">
      <c r="A64" s="48" t="s">
        <v>96</v>
      </c>
      <c r="B64" s="62"/>
      <c r="C64" s="22" t="s">
        <v>24</v>
      </c>
      <c r="D64" s="40"/>
      <c r="E64" s="40"/>
      <c r="F64" s="44"/>
      <c r="G64" s="40"/>
      <c r="H64" s="40"/>
      <c r="I64" s="44"/>
      <c r="J64" s="75"/>
    </row>
    <row r="65" spans="1:10" ht="25.5" x14ac:dyDescent="0.2">
      <c r="A65" s="48" t="s">
        <v>11</v>
      </c>
      <c r="B65" s="19" t="s">
        <v>40</v>
      </c>
      <c r="C65" s="19"/>
      <c r="D65" s="47">
        <f t="shared" ref="D65:I65" si="12">D66+D72-D78</f>
        <v>0</v>
      </c>
      <c r="E65" s="47">
        <f t="shared" si="12"/>
        <v>0</v>
      </c>
      <c r="F65" s="82">
        <f t="shared" si="12"/>
        <v>0</v>
      </c>
      <c r="G65" s="46">
        <f t="shared" si="12"/>
        <v>0</v>
      </c>
      <c r="H65" s="46">
        <f t="shared" si="12"/>
        <v>0</v>
      </c>
      <c r="I65" s="82">
        <f t="shared" si="12"/>
        <v>0</v>
      </c>
      <c r="J65" s="84"/>
    </row>
    <row r="66" spans="1:10" x14ac:dyDescent="0.2">
      <c r="A66" s="48" t="s">
        <v>4</v>
      </c>
      <c r="B66" s="19"/>
      <c r="C66" s="22" t="s">
        <v>81</v>
      </c>
      <c r="D66" s="45"/>
      <c r="E66" s="45"/>
      <c r="F66" s="43"/>
      <c r="G66" s="45"/>
      <c r="H66" s="45"/>
      <c r="I66" s="43"/>
      <c r="J66" s="49"/>
    </row>
    <row r="67" spans="1:10" ht="25.5" x14ac:dyDescent="0.2">
      <c r="A67" s="48" t="s">
        <v>116</v>
      </c>
      <c r="B67" s="62"/>
      <c r="C67" s="22" t="s">
        <v>157</v>
      </c>
      <c r="D67" s="23" t="s">
        <v>72</v>
      </c>
      <c r="E67" s="23" t="s">
        <v>72</v>
      </c>
      <c r="F67" s="23" t="s">
        <v>72</v>
      </c>
      <c r="G67" s="23" t="s">
        <v>72</v>
      </c>
      <c r="H67" s="23" t="s">
        <v>72</v>
      </c>
      <c r="I67" s="23" t="s">
        <v>72</v>
      </c>
      <c r="J67" s="73"/>
    </row>
    <row r="68" spans="1:10" ht="25.5" x14ac:dyDescent="0.2">
      <c r="A68" s="48" t="s">
        <v>101</v>
      </c>
      <c r="B68" s="62"/>
      <c r="C68" s="22" t="s">
        <v>102</v>
      </c>
      <c r="D68" s="42"/>
      <c r="E68" s="42"/>
      <c r="F68" s="43"/>
      <c r="G68" s="42"/>
      <c r="H68" s="42"/>
      <c r="I68" s="43"/>
      <c r="J68" s="49"/>
    </row>
    <row r="69" spans="1:10" ht="25.5" x14ac:dyDescent="0.2">
      <c r="A69" s="48" t="s">
        <v>103</v>
      </c>
      <c r="B69" s="62"/>
      <c r="C69" s="22" t="s">
        <v>106</v>
      </c>
      <c r="D69" s="42"/>
      <c r="E69" s="42"/>
      <c r="F69" s="43"/>
      <c r="G69" s="42"/>
      <c r="H69" s="42"/>
      <c r="I69" s="43"/>
      <c r="J69" s="49"/>
    </row>
    <row r="70" spans="1:10" ht="25.5" x14ac:dyDescent="0.2">
      <c r="A70" s="48" t="s">
        <v>104</v>
      </c>
      <c r="B70" s="62"/>
      <c r="C70" s="22" t="s">
        <v>107</v>
      </c>
      <c r="D70" s="42"/>
      <c r="E70" s="42"/>
      <c r="F70" s="43"/>
      <c r="G70" s="42"/>
      <c r="H70" s="42"/>
      <c r="I70" s="43"/>
      <c r="J70" s="49"/>
    </row>
    <row r="71" spans="1:10" ht="25.5" x14ac:dyDescent="0.2">
      <c r="A71" s="48" t="s">
        <v>105</v>
      </c>
      <c r="B71" s="62"/>
      <c r="C71" s="22" t="s">
        <v>108</v>
      </c>
      <c r="D71" s="42"/>
      <c r="E71" s="42"/>
      <c r="F71" s="43"/>
      <c r="G71" s="42"/>
      <c r="H71" s="42"/>
      <c r="I71" s="43"/>
      <c r="J71" s="49"/>
    </row>
    <row r="72" spans="1:10" x14ac:dyDescent="0.2">
      <c r="A72" s="48" t="s">
        <v>5</v>
      </c>
      <c r="B72" s="19"/>
      <c r="C72" s="22" t="s">
        <v>82</v>
      </c>
      <c r="D72" s="45"/>
      <c r="E72" s="45"/>
      <c r="F72" s="43"/>
      <c r="G72" s="45"/>
      <c r="H72" s="45"/>
      <c r="I72" s="43"/>
      <c r="J72" s="49"/>
    </row>
    <row r="73" spans="1:10" ht="25.5" x14ac:dyDescent="0.2">
      <c r="A73" s="48" t="s">
        <v>116</v>
      </c>
      <c r="B73" s="62"/>
      <c r="C73" s="22" t="s">
        <v>158</v>
      </c>
      <c r="D73" s="23" t="s">
        <v>72</v>
      </c>
      <c r="E73" s="23" t="s">
        <v>72</v>
      </c>
      <c r="F73" s="23" t="s">
        <v>72</v>
      </c>
      <c r="G73" s="23" t="s">
        <v>72</v>
      </c>
      <c r="H73" s="23" t="s">
        <v>72</v>
      </c>
      <c r="I73" s="23" t="s">
        <v>72</v>
      </c>
      <c r="J73" s="73"/>
    </row>
    <row r="74" spans="1:10" ht="25.5" x14ac:dyDescent="0.2">
      <c r="A74" s="48" t="s">
        <v>101</v>
      </c>
      <c r="B74" s="62"/>
      <c r="C74" s="22" t="s">
        <v>109</v>
      </c>
      <c r="D74" s="42"/>
      <c r="E74" s="42"/>
      <c r="F74" s="43"/>
      <c r="G74" s="42"/>
      <c r="H74" s="42"/>
      <c r="I74" s="43"/>
      <c r="J74" s="49"/>
    </row>
    <row r="75" spans="1:10" ht="25.5" x14ac:dyDescent="0.2">
      <c r="A75" s="48" t="s">
        <v>103</v>
      </c>
      <c r="B75" s="62"/>
      <c r="C75" s="22" t="s">
        <v>110</v>
      </c>
      <c r="D75" s="42"/>
      <c r="E75" s="42"/>
      <c r="F75" s="43"/>
      <c r="G75" s="42"/>
      <c r="H75" s="42"/>
      <c r="I75" s="43"/>
      <c r="J75" s="49"/>
    </row>
    <row r="76" spans="1:10" ht="25.5" x14ac:dyDescent="0.2">
      <c r="A76" s="48" t="s">
        <v>104</v>
      </c>
      <c r="B76" s="62"/>
      <c r="C76" s="22" t="s">
        <v>111</v>
      </c>
      <c r="D76" s="42"/>
      <c r="E76" s="42"/>
      <c r="F76" s="43"/>
      <c r="G76" s="42"/>
      <c r="H76" s="42"/>
      <c r="I76" s="43"/>
      <c r="J76" s="49"/>
    </row>
    <row r="77" spans="1:10" ht="25.5" x14ac:dyDescent="0.2">
      <c r="A77" s="48" t="s">
        <v>105</v>
      </c>
      <c r="B77" s="62"/>
      <c r="C77" s="22" t="s">
        <v>112</v>
      </c>
      <c r="D77" s="42"/>
      <c r="E77" s="42"/>
      <c r="F77" s="43"/>
      <c r="G77" s="42"/>
      <c r="H77" s="42"/>
      <c r="I77" s="43"/>
      <c r="J77" s="49"/>
    </row>
    <row r="78" spans="1:10" x14ac:dyDescent="0.2">
      <c r="A78" s="48" t="s">
        <v>96</v>
      </c>
      <c r="B78" s="62"/>
      <c r="C78" s="22" t="s">
        <v>24</v>
      </c>
      <c r="D78" s="45"/>
      <c r="E78" s="45"/>
      <c r="F78" s="43"/>
      <c r="G78" s="45"/>
      <c r="H78" s="45"/>
      <c r="I78" s="43"/>
      <c r="J78" s="49"/>
    </row>
    <row r="79" spans="1:10" ht="25.5" x14ac:dyDescent="0.2">
      <c r="A79" s="48" t="s">
        <v>12</v>
      </c>
      <c r="B79" s="19" t="s">
        <v>41</v>
      </c>
      <c r="C79" s="19"/>
      <c r="D79" s="47">
        <f>D80+D86-D92</f>
        <v>0</v>
      </c>
      <c r="E79" s="47">
        <f t="shared" ref="E79:I79" si="13">E80+E86-E92</f>
        <v>0</v>
      </c>
      <c r="F79" s="82">
        <f t="shared" si="13"/>
        <v>0</v>
      </c>
      <c r="G79" s="46">
        <f t="shared" si="13"/>
        <v>0</v>
      </c>
      <c r="H79" s="46">
        <f t="shared" si="13"/>
        <v>0</v>
      </c>
      <c r="I79" s="82">
        <f t="shared" si="13"/>
        <v>0</v>
      </c>
      <c r="J79" s="84"/>
    </row>
    <row r="80" spans="1:10" x14ac:dyDescent="0.2">
      <c r="A80" s="48" t="s">
        <v>4</v>
      </c>
      <c r="B80" s="19"/>
      <c r="C80" s="22" t="s">
        <v>81</v>
      </c>
      <c r="D80" s="42"/>
      <c r="E80" s="42"/>
      <c r="F80" s="43"/>
      <c r="G80" s="45"/>
      <c r="H80" s="45"/>
      <c r="I80" s="43"/>
      <c r="J80" s="49"/>
    </row>
    <row r="81" spans="1:10" ht="54" customHeight="1" x14ac:dyDescent="0.2">
      <c r="A81" s="48" t="s">
        <v>117</v>
      </c>
      <c r="B81" s="62"/>
      <c r="C81" s="22" t="s">
        <v>157</v>
      </c>
      <c r="D81" s="23" t="s">
        <v>72</v>
      </c>
      <c r="E81" s="23" t="s">
        <v>72</v>
      </c>
      <c r="F81" s="23" t="s">
        <v>72</v>
      </c>
      <c r="G81" s="23" t="s">
        <v>72</v>
      </c>
      <c r="H81" s="23" t="s">
        <v>72</v>
      </c>
      <c r="I81" s="23" t="s">
        <v>72</v>
      </c>
      <c r="J81" s="73"/>
    </row>
    <row r="82" spans="1:10" ht="25.5" x14ac:dyDescent="0.2">
      <c r="A82" s="48" t="s">
        <v>101</v>
      </c>
      <c r="B82" s="62"/>
      <c r="C82" s="22" t="s">
        <v>102</v>
      </c>
      <c r="D82" s="42"/>
      <c r="E82" s="42"/>
      <c r="F82" s="43"/>
      <c r="G82" s="42"/>
      <c r="H82" s="42"/>
      <c r="I82" s="43"/>
      <c r="J82" s="49"/>
    </row>
    <row r="83" spans="1:10" ht="25.5" x14ac:dyDescent="0.2">
      <c r="A83" s="48" t="s">
        <v>103</v>
      </c>
      <c r="B83" s="62"/>
      <c r="C83" s="22" t="s">
        <v>106</v>
      </c>
      <c r="D83" s="42"/>
      <c r="E83" s="42"/>
      <c r="F83" s="43"/>
      <c r="G83" s="42"/>
      <c r="H83" s="42"/>
      <c r="I83" s="43"/>
      <c r="J83" s="49"/>
    </row>
    <row r="84" spans="1:10" ht="25.5" x14ac:dyDescent="0.2">
      <c r="A84" s="48" t="s">
        <v>104</v>
      </c>
      <c r="B84" s="62"/>
      <c r="C84" s="22" t="s">
        <v>107</v>
      </c>
      <c r="D84" s="42"/>
      <c r="E84" s="42"/>
      <c r="F84" s="43"/>
      <c r="G84" s="42"/>
      <c r="H84" s="42"/>
      <c r="I84" s="43"/>
      <c r="J84" s="49"/>
    </row>
    <row r="85" spans="1:10" ht="25.5" x14ac:dyDescent="0.2">
      <c r="A85" s="48" t="s">
        <v>105</v>
      </c>
      <c r="B85" s="62"/>
      <c r="C85" s="22" t="s">
        <v>108</v>
      </c>
      <c r="D85" s="42"/>
      <c r="E85" s="42"/>
      <c r="F85" s="43"/>
      <c r="G85" s="42"/>
      <c r="H85" s="42"/>
      <c r="I85" s="43"/>
      <c r="J85" s="49"/>
    </row>
    <row r="86" spans="1:10" x14ac:dyDescent="0.2">
      <c r="A86" s="48" t="s">
        <v>5</v>
      </c>
      <c r="B86" s="19"/>
      <c r="C86" s="22" t="s">
        <v>82</v>
      </c>
      <c r="D86" s="42"/>
      <c r="E86" s="42"/>
      <c r="F86" s="43"/>
      <c r="G86" s="45"/>
      <c r="H86" s="45"/>
      <c r="I86" s="43"/>
      <c r="J86" s="49"/>
    </row>
    <row r="87" spans="1:10" ht="51.75" customHeight="1" x14ac:dyDescent="0.2">
      <c r="A87" s="48" t="s">
        <v>117</v>
      </c>
      <c r="B87" s="62"/>
      <c r="C87" s="22" t="s">
        <v>158</v>
      </c>
      <c r="D87" s="23" t="s">
        <v>72</v>
      </c>
      <c r="E87" s="23" t="s">
        <v>72</v>
      </c>
      <c r="F87" s="23" t="s">
        <v>72</v>
      </c>
      <c r="G87" s="23" t="s">
        <v>72</v>
      </c>
      <c r="H87" s="23" t="s">
        <v>72</v>
      </c>
      <c r="I87" s="23" t="s">
        <v>72</v>
      </c>
      <c r="J87" s="73"/>
    </row>
    <row r="88" spans="1:10" ht="25.5" x14ac:dyDescent="0.2">
      <c r="A88" s="48" t="s">
        <v>101</v>
      </c>
      <c r="B88" s="62"/>
      <c r="C88" s="22" t="s">
        <v>109</v>
      </c>
      <c r="D88" s="42"/>
      <c r="E88" s="42"/>
      <c r="F88" s="43"/>
      <c r="G88" s="42"/>
      <c r="H88" s="42"/>
      <c r="I88" s="43"/>
      <c r="J88" s="49"/>
    </row>
    <row r="89" spans="1:10" ht="25.5" x14ac:dyDescent="0.2">
      <c r="A89" s="48" t="s">
        <v>103</v>
      </c>
      <c r="B89" s="62"/>
      <c r="C89" s="22" t="s">
        <v>110</v>
      </c>
      <c r="D89" s="42"/>
      <c r="E89" s="42"/>
      <c r="F89" s="43"/>
      <c r="G89" s="42"/>
      <c r="H89" s="42"/>
      <c r="I89" s="43"/>
      <c r="J89" s="49"/>
    </row>
    <row r="90" spans="1:10" ht="25.5" x14ac:dyDescent="0.2">
      <c r="A90" s="48" t="s">
        <v>104</v>
      </c>
      <c r="B90" s="62"/>
      <c r="C90" s="22" t="s">
        <v>111</v>
      </c>
      <c r="D90" s="42"/>
      <c r="E90" s="42"/>
      <c r="F90" s="43"/>
      <c r="G90" s="42"/>
      <c r="H90" s="42"/>
      <c r="I90" s="43"/>
      <c r="J90" s="49"/>
    </row>
    <row r="91" spans="1:10" ht="25.5" x14ac:dyDescent="0.2">
      <c r="A91" s="48" t="s">
        <v>105</v>
      </c>
      <c r="B91" s="62"/>
      <c r="C91" s="22" t="s">
        <v>112</v>
      </c>
      <c r="D91" s="42"/>
      <c r="E91" s="42"/>
      <c r="F91" s="43"/>
      <c r="G91" s="42"/>
      <c r="H91" s="42"/>
      <c r="I91" s="43"/>
      <c r="J91" s="49"/>
    </row>
    <row r="92" spans="1:10" x14ac:dyDescent="0.2">
      <c r="A92" s="48" t="s">
        <v>96</v>
      </c>
      <c r="B92" s="62"/>
      <c r="C92" s="22" t="s">
        <v>24</v>
      </c>
      <c r="D92" s="42"/>
      <c r="E92" s="42"/>
      <c r="F92" s="43"/>
      <c r="G92" s="45"/>
      <c r="H92" s="45"/>
      <c r="I92" s="43"/>
      <c r="J92" s="49"/>
    </row>
    <row r="93" spans="1:10" ht="25.5" x14ac:dyDescent="0.2">
      <c r="A93" s="72" t="s">
        <v>13</v>
      </c>
      <c r="B93" s="21" t="s">
        <v>42</v>
      </c>
      <c r="C93" s="21"/>
      <c r="D93" s="47">
        <f>D94+D100-D106</f>
        <v>0</v>
      </c>
      <c r="E93" s="46">
        <f>E94+E100-E106</f>
        <v>0</v>
      </c>
      <c r="F93" s="82">
        <f t="shared" ref="F93" si="14">F94+F100-F106</f>
        <v>0</v>
      </c>
      <c r="G93" s="46">
        <f>G94+G100-G106</f>
        <v>15</v>
      </c>
      <c r="H93" s="46">
        <f>H94+H100-H106</f>
        <v>17003</v>
      </c>
      <c r="I93" s="82">
        <f>I94+I100-I106</f>
        <v>39964.93</v>
      </c>
      <c r="J93" s="84"/>
    </row>
    <row r="94" spans="1:10" ht="54.75" customHeight="1" x14ac:dyDescent="0.2">
      <c r="A94" s="72" t="s">
        <v>4</v>
      </c>
      <c r="B94" s="21"/>
      <c r="C94" s="78" t="s">
        <v>81</v>
      </c>
      <c r="D94" s="42">
        <v>0</v>
      </c>
      <c r="E94" s="45">
        <v>0</v>
      </c>
      <c r="F94" s="43">
        <v>0</v>
      </c>
      <c r="G94" s="45">
        <f>D94+8</f>
        <v>8</v>
      </c>
      <c r="H94" s="45">
        <f>E94+4203</f>
        <v>4203</v>
      </c>
      <c r="I94" s="43">
        <f>F94+8907.76</f>
        <v>8907.76</v>
      </c>
      <c r="J94" s="49" t="s">
        <v>208</v>
      </c>
    </row>
    <row r="95" spans="1:10" ht="47.25" customHeight="1" x14ac:dyDescent="0.2">
      <c r="A95" s="72" t="s">
        <v>118</v>
      </c>
      <c r="B95" s="77"/>
      <c r="C95" s="78" t="s">
        <v>157</v>
      </c>
      <c r="D95" s="79" t="s">
        <v>72</v>
      </c>
      <c r="E95" s="79" t="s">
        <v>72</v>
      </c>
      <c r="F95" s="79" t="s">
        <v>72</v>
      </c>
      <c r="G95" s="79" t="s">
        <v>72</v>
      </c>
      <c r="H95" s="79" t="s">
        <v>72</v>
      </c>
      <c r="I95" s="79" t="s">
        <v>72</v>
      </c>
      <c r="J95" s="77"/>
    </row>
    <row r="96" spans="1:10" ht="25.5" x14ac:dyDescent="0.2">
      <c r="A96" s="72" t="s">
        <v>101</v>
      </c>
      <c r="B96" s="77"/>
      <c r="C96" s="78" t="s">
        <v>102</v>
      </c>
      <c r="D96" s="42"/>
      <c r="E96" s="42"/>
      <c r="F96" s="43"/>
      <c r="G96" s="42"/>
      <c r="H96" s="42"/>
      <c r="I96" s="43"/>
      <c r="J96" s="49"/>
    </row>
    <row r="97" spans="1:10" ht="25.5" x14ac:dyDescent="0.2">
      <c r="A97" s="72" t="s">
        <v>103</v>
      </c>
      <c r="B97" s="77"/>
      <c r="C97" s="78" t="s">
        <v>106</v>
      </c>
      <c r="D97" s="42"/>
      <c r="E97" s="42"/>
      <c r="F97" s="43"/>
      <c r="G97" s="42"/>
      <c r="H97" s="42"/>
      <c r="I97" s="43"/>
      <c r="J97" s="49"/>
    </row>
    <row r="98" spans="1:10" ht="25.5" x14ac:dyDescent="0.2">
      <c r="A98" s="72" t="s">
        <v>104</v>
      </c>
      <c r="B98" s="77"/>
      <c r="C98" s="78" t="s">
        <v>107</v>
      </c>
      <c r="D98" s="42"/>
      <c r="E98" s="42"/>
      <c r="F98" s="43"/>
      <c r="G98" s="42"/>
      <c r="H98" s="42"/>
      <c r="I98" s="43"/>
      <c r="J98" s="49"/>
    </row>
    <row r="99" spans="1:10" ht="25.5" x14ac:dyDescent="0.2">
      <c r="A99" s="72" t="s">
        <v>105</v>
      </c>
      <c r="B99" s="77"/>
      <c r="C99" s="78" t="s">
        <v>108</v>
      </c>
      <c r="D99" s="42"/>
      <c r="E99" s="42"/>
      <c r="F99" s="43"/>
      <c r="G99" s="42"/>
      <c r="H99" s="42"/>
      <c r="I99" s="43"/>
      <c r="J99" s="49"/>
    </row>
    <row r="100" spans="1:10" ht="25.5" x14ac:dyDescent="0.2">
      <c r="A100" s="72" t="s">
        <v>5</v>
      </c>
      <c r="B100" s="21"/>
      <c r="C100" s="78" t="s">
        <v>82</v>
      </c>
      <c r="D100" s="42">
        <v>0</v>
      </c>
      <c r="E100" s="45">
        <v>0</v>
      </c>
      <c r="F100" s="43">
        <v>0</v>
      </c>
      <c r="G100" s="42">
        <v>7</v>
      </c>
      <c r="H100" s="45">
        <v>12800</v>
      </c>
      <c r="I100" s="81">
        <v>31057.17</v>
      </c>
      <c r="J100" s="49" t="s">
        <v>207</v>
      </c>
    </row>
    <row r="101" spans="1:10" ht="41.25" customHeight="1" x14ac:dyDescent="0.2">
      <c r="A101" s="72" t="s">
        <v>118</v>
      </c>
      <c r="B101" s="77"/>
      <c r="C101" s="78" t="s">
        <v>158</v>
      </c>
      <c r="D101" s="79" t="s">
        <v>72</v>
      </c>
      <c r="E101" s="79" t="s">
        <v>72</v>
      </c>
      <c r="F101" s="79" t="s">
        <v>72</v>
      </c>
      <c r="G101" s="79" t="s">
        <v>72</v>
      </c>
      <c r="H101" s="79" t="s">
        <v>72</v>
      </c>
      <c r="I101" s="79" t="s">
        <v>72</v>
      </c>
      <c r="J101" s="77"/>
    </row>
    <row r="102" spans="1:10" ht="25.5" x14ac:dyDescent="0.2">
      <c r="A102" s="72" t="s">
        <v>101</v>
      </c>
      <c r="B102" s="77"/>
      <c r="C102" s="78" t="s">
        <v>109</v>
      </c>
      <c r="D102" s="42"/>
      <c r="E102" s="42"/>
      <c r="F102" s="43"/>
      <c r="G102" s="42"/>
      <c r="H102" s="42"/>
      <c r="I102" s="43"/>
      <c r="J102" s="49"/>
    </row>
    <row r="103" spans="1:10" ht="25.5" x14ac:dyDescent="0.2">
      <c r="A103" s="72" t="s">
        <v>103</v>
      </c>
      <c r="B103" s="77"/>
      <c r="C103" s="78" t="s">
        <v>110</v>
      </c>
      <c r="D103" s="42"/>
      <c r="E103" s="42"/>
      <c r="F103" s="43"/>
      <c r="G103" s="42"/>
      <c r="H103" s="42"/>
      <c r="I103" s="43"/>
      <c r="J103" s="49"/>
    </row>
    <row r="104" spans="1:10" ht="25.5" x14ac:dyDescent="0.2">
      <c r="A104" s="72" t="s">
        <v>104</v>
      </c>
      <c r="B104" s="77"/>
      <c r="C104" s="78" t="s">
        <v>111</v>
      </c>
      <c r="D104" s="42"/>
      <c r="E104" s="42"/>
      <c r="F104" s="43"/>
      <c r="G104" s="42"/>
      <c r="H104" s="42"/>
      <c r="I104" s="43"/>
      <c r="J104" s="49"/>
    </row>
    <row r="105" spans="1:10" ht="25.5" x14ac:dyDescent="0.2">
      <c r="A105" s="72" t="s">
        <v>105</v>
      </c>
      <c r="B105" s="77"/>
      <c r="C105" s="78" t="s">
        <v>112</v>
      </c>
      <c r="D105" s="42"/>
      <c r="E105" s="42"/>
      <c r="F105" s="43"/>
      <c r="G105" s="42"/>
      <c r="H105" s="42"/>
      <c r="I105" s="43"/>
      <c r="J105" s="49"/>
    </row>
    <row r="106" spans="1:10" x14ac:dyDescent="0.2">
      <c r="A106" s="72" t="s">
        <v>96</v>
      </c>
      <c r="B106" s="77"/>
      <c r="C106" s="78" t="s">
        <v>24</v>
      </c>
      <c r="D106" s="42"/>
      <c r="E106" s="42"/>
      <c r="F106" s="43"/>
      <c r="G106" s="45"/>
      <c r="H106" s="45"/>
      <c r="I106" s="43"/>
      <c r="J106" s="49"/>
    </row>
    <row r="107" spans="1:10" ht="65.25" customHeight="1" x14ac:dyDescent="0.2">
      <c r="A107" s="72" t="s">
        <v>198</v>
      </c>
      <c r="B107" s="21" t="s">
        <v>85</v>
      </c>
      <c r="C107" s="21"/>
      <c r="D107" s="79" t="s">
        <v>72</v>
      </c>
      <c r="E107" s="79" t="s">
        <v>72</v>
      </c>
      <c r="F107" s="79" t="s">
        <v>72</v>
      </c>
      <c r="G107" s="79" t="s">
        <v>72</v>
      </c>
      <c r="H107" s="79" t="s">
        <v>72</v>
      </c>
      <c r="I107" s="79" t="s">
        <v>72</v>
      </c>
      <c r="J107" s="77"/>
    </row>
    <row r="108" spans="1:10" x14ac:dyDescent="0.2">
      <c r="A108" s="72" t="s">
        <v>16</v>
      </c>
      <c r="B108" s="21" t="s">
        <v>43</v>
      </c>
      <c r="C108" s="21"/>
      <c r="D108" s="46">
        <f>D109+D110-D111</f>
        <v>0</v>
      </c>
      <c r="E108" s="71" t="s">
        <v>14</v>
      </c>
      <c r="F108" s="82">
        <f>F109+F110-F111</f>
        <v>0</v>
      </c>
      <c r="G108" s="46">
        <f>G109+G110-G111</f>
        <v>0</v>
      </c>
      <c r="H108" s="71" t="s">
        <v>14</v>
      </c>
      <c r="I108" s="82">
        <f>I109+I110-I111</f>
        <v>0</v>
      </c>
      <c r="J108" s="84"/>
    </row>
    <row r="109" spans="1:10" x14ac:dyDescent="0.2">
      <c r="A109" s="72" t="s">
        <v>4</v>
      </c>
      <c r="B109" s="21"/>
      <c r="C109" s="78" t="s">
        <v>81</v>
      </c>
      <c r="D109" s="40"/>
      <c r="E109" s="71" t="s">
        <v>14</v>
      </c>
      <c r="F109" s="44"/>
      <c r="G109" s="40"/>
      <c r="H109" s="71" t="s">
        <v>14</v>
      </c>
      <c r="I109" s="44"/>
      <c r="J109" s="75"/>
    </row>
    <row r="110" spans="1:10" x14ac:dyDescent="0.2">
      <c r="A110" s="72" t="s">
        <v>5</v>
      </c>
      <c r="B110" s="21"/>
      <c r="C110" s="78" t="s">
        <v>82</v>
      </c>
      <c r="D110" s="40"/>
      <c r="E110" s="71" t="s">
        <v>14</v>
      </c>
      <c r="F110" s="44"/>
      <c r="G110" s="40"/>
      <c r="H110" s="71" t="s">
        <v>14</v>
      </c>
      <c r="I110" s="44"/>
      <c r="J110" s="75"/>
    </row>
    <row r="111" spans="1:10" x14ac:dyDescent="0.2">
      <c r="A111" s="72" t="s">
        <v>96</v>
      </c>
      <c r="B111" s="77"/>
      <c r="C111" s="78" t="s">
        <v>24</v>
      </c>
      <c r="D111" s="40"/>
      <c r="E111" s="40"/>
      <c r="F111" s="44"/>
      <c r="G111" s="40"/>
      <c r="H111" s="40"/>
      <c r="I111" s="44"/>
      <c r="J111" s="75"/>
    </row>
    <row r="112" spans="1:10" x14ac:dyDescent="0.2">
      <c r="A112" s="72" t="s">
        <v>17</v>
      </c>
      <c r="B112" s="21" t="s">
        <v>44</v>
      </c>
      <c r="C112" s="21"/>
      <c r="D112" s="46">
        <f>D113+D114-D115</f>
        <v>0</v>
      </c>
      <c r="E112" s="71" t="s">
        <v>14</v>
      </c>
      <c r="F112" s="82">
        <f>F113+F114-F115</f>
        <v>0</v>
      </c>
      <c r="G112" s="46">
        <f>G113+G114-G115</f>
        <v>9</v>
      </c>
      <c r="H112" s="71" t="s">
        <v>14</v>
      </c>
      <c r="I112" s="82">
        <f>I113+I114-I115</f>
        <v>39946</v>
      </c>
      <c r="J112" s="84"/>
    </row>
    <row r="113" spans="1:11" x14ac:dyDescent="0.2">
      <c r="A113" s="72" t="s">
        <v>4</v>
      </c>
      <c r="B113" s="21"/>
      <c r="C113" s="78" t="s">
        <v>81</v>
      </c>
      <c r="D113" s="40">
        <v>0</v>
      </c>
      <c r="E113" s="71" t="s">
        <v>14</v>
      </c>
      <c r="F113" s="44">
        <v>0</v>
      </c>
      <c r="G113" s="40">
        <f>D113+2</f>
        <v>2</v>
      </c>
      <c r="H113" s="71" t="s">
        <v>14</v>
      </c>
      <c r="I113" s="44">
        <v>8888.83</v>
      </c>
      <c r="J113" s="75"/>
      <c r="K113" s="68"/>
    </row>
    <row r="114" spans="1:11" x14ac:dyDescent="0.2">
      <c r="A114" s="72" t="s">
        <v>5</v>
      </c>
      <c r="B114" s="21"/>
      <c r="C114" s="78" t="s">
        <v>82</v>
      </c>
      <c r="D114" s="40">
        <f>D100</f>
        <v>0</v>
      </c>
      <c r="E114" s="71" t="s">
        <v>14</v>
      </c>
      <c r="F114" s="44">
        <f>F100</f>
        <v>0</v>
      </c>
      <c r="G114" s="40">
        <v>7</v>
      </c>
      <c r="H114" s="71" t="s">
        <v>14</v>
      </c>
      <c r="I114" s="44">
        <v>31057.17</v>
      </c>
      <c r="J114" s="75"/>
    </row>
    <row r="115" spans="1:11" x14ac:dyDescent="0.2">
      <c r="A115" s="72" t="s">
        <v>96</v>
      </c>
      <c r="B115" s="77"/>
      <c r="C115" s="78" t="s">
        <v>24</v>
      </c>
      <c r="D115" s="40"/>
      <c r="E115" s="40"/>
      <c r="F115" s="44"/>
      <c r="G115" s="40"/>
      <c r="H115" s="40"/>
      <c r="I115" s="44"/>
      <c r="J115" s="75"/>
    </row>
    <row r="116" spans="1:11" x14ac:dyDescent="0.2">
      <c r="A116" s="72" t="s">
        <v>18</v>
      </c>
      <c r="B116" s="21" t="s">
        <v>45</v>
      </c>
      <c r="C116" s="21"/>
      <c r="D116" s="47">
        <f>D117+D118-D119</f>
        <v>0</v>
      </c>
      <c r="E116" s="71" t="s">
        <v>14</v>
      </c>
      <c r="F116" s="82">
        <f>F117+F118-F119</f>
        <v>0</v>
      </c>
      <c r="G116" s="46">
        <f>G117+G118-G119</f>
        <v>6</v>
      </c>
      <c r="H116" s="71" t="s">
        <v>14</v>
      </c>
      <c r="I116" s="82">
        <f>I117+I118-I119</f>
        <v>18.93</v>
      </c>
      <c r="J116" s="84"/>
    </row>
    <row r="117" spans="1:11" ht="25.5" customHeight="1" x14ac:dyDescent="0.2">
      <c r="A117" s="72" t="s">
        <v>4</v>
      </c>
      <c r="B117" s="21"/>
      <c r="C117" s="78" t="s">
        <v>81</v>
      </c>
      <c r="D117" s="40">
        <v>0</v>
      </c>
      <c r="E117" s="71" t="s">
        <v>14</v>
      </c>
      <c r="F117" s="44">
        <v>0</v>
      </c>
      <c r="G117" s="40">
        <f>6+D117</f>
        <v>6</v>
      </c>
      <c r="H117" s="71" t="s">
        <v>14</v>
      </c>
      <c r="I117" s="44">
        <f>18.93+F117</f>
        <v>18.93</v>
      </c>
      <c r="J117" s="49" t="s">
        <v>199</v>
      </c>
    </row>
    <row r="118" spans="1:11" x14ac:dyDescent="0.2">
      <c r="A118" s="72" t="s">
        <v>5</v>
      </c>
      <c r="B118" s="21"/>
      <c r="C118" s="78" t="s">
        <v>82</v>
      </c>
      <c r="D118" s="40"/>
      <c r="E118" s="71" t="s">
        <v>14</v>
      </c>
      <c r="F118" s="44"/>
      <c r="G118" s="40"/>
      <c r="H118" s="71" t="s">
        <v>14</v>
      </c>
      <c r="I118" s="44"/>
      <c r="J118" s="75"/>
    </row>
    <row r="119" spans="1:11" x14ac:dyDescent="0.2">
      <c r="A119" s="72" t="s">
        <v>96</v>
      </c>
      <c r="B119" s="77"/>
      <c r="C119" s="78" t="s">
        <v>24</v>
      </c>
      <c r="D119" s="40"/>
      <c r="E119" s="40"/>
      <c r="F119" s="44"/>
      <c r="G119" s="40"/>
      <c r="H119" s="40"/>
      <c r="I119" s="44"/>
      <c r="J119" s="75"/>
    </row>
    <row r="120" spans="1:11" s="60" customFormat="1" ht="38.25" x14ac:dyDescent="0.2">
      <c r="A120" s="72" t="s">
        <v>19</v>
      </c>
      <c r="B120" s="21" t="s">
        <v>46</v>
      </c>
      <c r="C120" s="21"/>
      <c r="D120" s="46">
        <v>6</v>
      </c>
      <c r="E120" s="46">
        <v>184172</v>
      </c>
      <c r="F120" s="82">
        <v>10644.097</v>
      </c>
      <c r="G120" s="46">
        <f>D120+11+11+4</f>
        <v>32</v>
      </c>
      <c r="H120" s="46">
        <f>E120+849620+425412+98446</f>
        <v>1557650</v>
      </c>
      <c r="I120" s="82">
        <f>F120+119288.15+80203.45+42650.74</f>
        <v>252786.43699999998</v>
      </c>
      <c r="J120" s="49" t="s">
        <v>205</v>
      </c>
    </row>
    <row r="121" spans="1:11" ht="42" customHeight="1" x14ac:dyDescent="0.2">
      <c r="A121" s="72" t="s">
        <v>119</v>
      </c>
      <c r="B121" s="21" t="s">
        <v>120</v>
      </c>
      <c r="C121" s="78" t="s">
        <v>100</v>
      </c>
      <c r="D121" s="71" t="s">
        <v>14</v>
      </c>
      <c r="E121" s="71" t="s">
        <v>14</v>
      </c>
      <c r="F121" s="71" t="s">
        <v>14</v>
      </c>
      <c r="G121" s="71" t="s">
        <v>14</v>
      </c>
      <c r="H121" s="71" t="s">
        <v>14</v>
      </c>
      <c r="I121" s="71" t="s">
        <v>14</v>
      </c>
      <c r="J121" s="80"/>
    </row>
    <row r="122" spans="1:11" ht="25.5" x14ac:dyDescent="0.2">
      <c r="A122" s="72" t="s">
        <v>101</v>
      </c>
      <c r="B122" s="77"/>
      <c r="C122" s="78" t="s">
        <v>121</v>
      </c>
      <c r="D122" s="42"/>
      <c r="E122" s="42"/>
      <c r="F122" s="43"/>
      <c r="G122" s="42"/>
      <c r="H122" s="42"/>
      <c r="I122" s="43"/>
      <c r="J122" s="49"/>
    </row>
    <row r="123" spans="1:11" ht="25.5" x14ac:dyDescent="0.2">
      <c r="A123" s="72" t="s">
        <v>103</v>
      </c>
      <c r="B123" s="77"/>
      <c r="C123" s="78" t="s">
        <v>122</v>
      </c>
      <c r="D123" s="42"/>
      <c r="E123" s="42"/>
      <c r="F123" s="43"/>
      <c r="G123" s="42"/>
      <c r="H123" s="42"/>
      <c r="I123" s="43"/>
      <c r="J123" s="49"/>
    </row>
    <row r="124" spans="1:11" ht="25.5" x14ac:dyDescent="0.2">
      <c r="A124" s="72" t="s">
        <v>104</v>
      </c>
      <c r="B124" s="77"/>
      <c r="C124" s="78" t="s">
        <v>123</v>
      </c>
      <c r="D124" s="42"/>
      <c r="E124" s="42"/>
      <c r="F124" s="43"/>
      <c r="G124" s="42"/>
      <c r="H124" s="42"/>
      <c r="I124" s="43"/>
      <c r="J124" s="49"/>
    </row>
    <row r="125" spans="1:11" ht="25.5" x14ac:dyDescent="0.2">
      <c r="A125" s="72" t="s">
        <v>105</v>
      </c>
      <c r="B125" s="77"/>
      <c r="C125" s="78" t="s">
        <v>124</v>
      </c>
      <c r="D125" s="42"/>
      <c r="E125" s="42"/>
      <c r="F125" s="43"/>
      <c r="G125" s="42"/>
      <c r="H125" s="42"/>
      <c r="I125" s="43"/>
      <c r="J125" s="49"/>
    </row>
    <row r="126" spans="1:11" x14ac:dyDescent="0.2">
      <c r="A126" s="72" t="s">
        <v>98</v>
      </c>
      <c r="B126" s="77"/>
      <c r="C126" s="78" t="s">
        <v>24</v>
      </c>
      <c r="D126" s="46">
        <v>0</v>
      </c>
      <c r="E126" s="46">
        <v>0</v>
      </c>
      <c r="F126" s="82">
        <v>0</v>
      </c>
      <c r="G126" s="46">
        <f>D126+2+5</f>
        <v>7</v>
      </c>
      <c r="H126" s="46">
        <f>E126+13800+41610</f>
        <v>55410</v>
      </c>
      <c r="I126" s="82">
        <f>F126+3329.378+4434</f>
        <v>7763.3780000000006</v>
      </c>
      <c r="J126" s="49"/>
    </row>
    <row r="127" spans="1:11" ht="25.5" x14ac:dyDescent="0.2">
      <c r="A127" s="72" t="s">
        <v>20</v>
      </c>
      <c r="B127" s="21" t="s">
        <v>47</v>
      </c>
      <c r="C127" s="21"/>
      <c r="D127" s="40">
        <v>0</v>
      </c>
      <c r="E127" s="71" t="s">
        <v>14</v>
      </c>
      <c r="F127" s="71" t="s">
        <v>15</v>
      </c>
      <c r="G127" s="40">
        <v>0</v>
      </c>
      <c r="H127" s="71" t="s">
        <v>14</v>
      </c>
      <c r="I127" s="71" t="s">
        <v>15</v>
      </c>
      <c r="J127" s="59"/>
    </row>
    <row r="128" spans="1:11" ht="25.5" x14ac:dyDescent="0.2">
      <c r="A128" s="72" t="s">
        <v>181</v>
      </c>
      <c r="B128" s="21" t="s">
        <v>21</v>
      </c>
      <c r="C128" s="21" t="s">
        <v>86</v>
      </c>
      <c r="D128" s="71" t="s">
        <v>14</v>
      </c>
      <c r="E128" s="47">
        <v>0</v>
      </c>
      <c r="F128" s="82">
        <v>0</v>
      </c>
      <c r="G128" s="71" t="s">
        <v>14</v>
      </c>
      <c r="H128" s="47">
        <v>0</v>
      </c>
      <c r="I128" s="82">
        <v>0</v>
      </c>
      <c r="J128" s="83"/>
    </row>
    <row r="129" spans="1:11" ht="40.5" customHeight="1" x14ac:dyDescent="0.2">
      <c r="A129" s="72" t="s">
        <v>182</v>
      </c>
      <c r="B129" s="21" t="s">
        <v>22</v>
      </c>
      <c r="C129" s="21" t="s">
        <v>97</v>
      </c>
      <c r="D129" s="71" t="s">
        <v>14</v>
      </c>
      <c r="E129" s="40">
        <v>0</v>
      </c>
      <c r="F129" s="44">
        <v>0</v>
      </c>
      <c r="G129" s="71" t="s">
        <v>14</v>
      </c>
      <c r="H129" s="40">
        <v>0</v>
      </c>
      <c r="I129" s="44">
        <v>0</v>
      </c>
      <c r="J129" s="75"/>
    </row>
    <row r="130" spans="1:11" ht="63.75" x14ac:dyDescent="0.2">
      <c r="A130" s="72" t="s">
        <v>186</v>
      </c>
      <c r="B130" s="21" t="s">
        <v>25</v>
      </c>
      <c r="C130" s="21"/>
      <c r="D130" s="40">
        <v>13</v>
      </c>
      <c r="E130" s="71" t="s">
        <v>26</v>
      </c>
      <c r="F130" s="44">
        <v>222.11199999999999</v>
      </c>
      <c r="G130" s="40">
        <f>D130+150+395+11</f>
        <v>569</v>
      </c>
      <c r="H130" s="71" t="s">
        <v>26</v>
      </c>
      <c r="I130" s="44">
        <f>F130+1051.06+4682.66+67.71</f>
        <v>6023.5420000000004</v>
      </c>
      <c r="J130" s="75"/>
    </row>
    <row r="131" spans="1:11" ht="36" customHeight="1" x14ac:dyDescent="0.2">
      <c r="A131" s="48" t="s">
        <v>197</v>
      </c>
      <c r="B131" s="19"/>
      <c r="C131" s="22" t="s">
        <v>100</v>
      </c>
      <c r="D131" s="71" t="s">
        <v>14</v>
      </c>
      <c r="E131" s="71" t="s">
        <v>14</v>
      </c>
      <c r="F131" s="71" t="s">
        <v>14</v>
      </c>
      <c r="G131" s="71" t="s">
        <v>14</v>
      </c>
      <c r="H131" s="71" t="s">
        <v>14</v>
      </c>
      <c r="I131" s="71" t="s">
        <v>14</v>
      </c>
      <c r="J131" s="59"/>
    </row>
    <row r="132" spans="1:11" ht="25.5" x14ac:dyDescent="0.2">
      <c r="A132" s="48" t="s">
        <v>101</v>
      </c>
      <c r="B132" s="62"/>
      <c r="C132" s="22" t="s">
        <v>121</v>
      </c>
      <c r="D132" s="42"/>
      <c r="E132" s="42"/>
      <c r="F132" s="43"/>
      <c r="G132" s="42"/>
      <c r="H132" s="42"/>
      <c r="I132" s="43"/>
      <c r="J132" s="49"/>
    </row>
    <row r="133" spans="1:11" ht="25.5" x14ac:dyDescent="0.2">
      <c r="A133" s="48" t="s">
        <v>103</v>
      </c>
      <c r="B133" s="62"/>
      <c r="C133" s="22" t="s">
        <v>122</v>
      </c>
      <c r="D133" s="42"/>
      <c r="E133" s="42"/>
      <c r="F133" s="43"/>
      <c r="G133" s="42"/>
      <c r="H133" s="42"/>
      <c r="I133" s="43"/>
      <c r="J133" s="49"/>
    </row>
    <row r="134" spans="1:11" ht="25.5" x14ac:dyDescent="0.2">
      <c r="A134" s="48" t="s">
        <v>104</v>
      </c>
      <c r="B134" s="62"/>
      <c r="C134" s="22" t="s">
        <v>123</v>
      </c>
      <c r="D134" s="42"/>
      <c r="E134" s="42"/>
      <c r="F134" s="43"/>
      <c r="G134" s="42"/>
      <c r="H134" s="42"/>
      <c r="I134" s="43"/>
      <c r="J134" s="49"/>
    </row>
    <row r="135" spans="1:11" ht="25.5" x14ac:dyDescent="0.2">
      <c r="A135" s="48" t="s">
        <v>105</v>
      </c>
      <c r="B135" s="62"/>
      <c r="C135" s="22" t="s">
        <v>124</v>
      </c>
      <c r="D135" s="42"/>
      <c r="E135" s="42"/>
      <c r="F135" s="43"/>
      <c r="G135" s="42"/>
      <c r="H135" s="42"/>
      <c r="I135" s="43"/>
      <c r="J135" s="49"/>
    </row>
    <row r="136" spans="1:11" x14ac:dyDescent="0.2">
      <c r="A136" s="48" t="s">
        <v>98</v>
      </c>
      <c r="B136" s="62"/>
      <c r="C136" s="22" t="s">
        <v>24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75"/>
    </row>
    <row r="137" spans="1:11" s="16" customFormat="1" x14ac:dyDescent="0.2">
      <c r="A137" s="48" t="s">
        <v>59</v>
      </c>
      <c r="B137" s="21" t="s">
        <v>60</v>
      </c>
      <c r="C137" s="21"/>
      <c r="D137" s="24" t="s">
        <v>14</v>
      </c>
      <c r="E137" s="47">
        <f>E138+E139-E140</f>
        <v>2841</v>
      </c>
      <c r="F137" s="82">
        <f>SUM(F138:F139)-F140</f>
        <v>7264.0263000000004</v>
      </c>
      <c r="G137" s="24" t="s">
        <v>14</v>
      </c>
      <c r="H137" s="46">
        <f>H138+H139-H140</f>
        <v>2841</v>
      </c>
      <c r="I137" s="82">
        <f>SUM(I138:I139)-I140</f>
        <v>7264.0263000000004</v>
      </c>
      <c r="J137" s="84"/>
    </row>
    <row r="138" spans="1:11" x14ac:dyDescent="0.2">
      <c r="A138" s="48" t="s">
        <v>4</v>
      </c>
      <c r="B138" s="19"/>
      <c r="C138" s="22" t="s">
        <v>81</v>
      </c>
      <c r="D138" s="24" t="s">
        <v>14</v>
      </c>
      <c r="E138" s="40"/>
      <c r="F138" s="44"/>
      <c r="G138" s="24" t="s">
        <v>14</v>
      </c>
      <c r="H138" s="40"/>
      <c r="I138" s="44"/>
      <c r="J138" s="75"/>
    </row>
    <row r="139" spans="1:11" ht="25.5" x14ac:dyDescent="0.2">
      <c r="A139" s="48" t="s">
        <v>5</v>
      </c>
      <c r="B139" s="19"/>
      <c r="C139" s="22" t="s">
        <v>82</v>
      </c>
      <c r="D139" s="24" t="s">
        <v>14</v>
      </c>
      <c r="E139" s="40">
        <v>2841</v>
      </c>
      <c r="F139" s="44">
        <v>7264.0263000000004</v>
      </c>
      <c r="G139" s="71" t="s">
        <v>14</v>
      </c>
      <c r="H139" s="40">
        <f>E139</f>
        <v>2841</v>
      </c>
      <c r="I139" s="44">
        <f>F139</f>
        <v>7264.0263000000004</v>
      </c>
      <c r="J139" s="49" t="s">
        <v>206</v>
      </c>
    </row>
    <row r="140" spans="1:11" x14ac:dyDescent="0.2">
      <c r="A140" s="48" t="s">
        <v>96</v>
      </c>
      <c r="B140" s="62"/>
      <c r="C140" s="22" t="s">
        <v>24</v>
      </c>
      <c r="D140" s="24" t="s">
        <v>14</v>
      </c>
      <c r="E140" s="40"/>
      <c r="F140" s="44"/>
      <c r="G140" s="24" t="s">
        <v>14</v>
      </c>
      <c r="H140" s="40"/>
      <c r="I140" s="44"/>
      <c r="J140" s="75"/>
    </row>
    <row r="141" spans="1:11" ht="38.25" x14ac:dyDescent="0.2">
      <c r="A141" s="48" t="s">
        <v>187</v>
      </c>
      <c r="B141" s="19" t="s">
        <v>89</v>
      </c>
      <c r="C141" s="19"/>
      <c r="D141" s="46">
        <f>SUM(D142:D143)-D144</f>
        <v>552</v>
      </c>
      <c r="E141" s="46">
        <f>E142+E143-E144</f>
        <v>6824568</v>
      </c>
      <c r="F141" s="86">
        <f>SUM(F142:F143)-F144</f>
        <v>724852.26069999998</v>
      </c>
      <c r="G141" s="46">
        <f>SUM(G142:G143)-G144</f>
        <v>1990</v>
      </c>
      <c r="H141" s="46">
        <f>H142+H143-H144</f>
        <v>30853882</v>
      </c>
      <c r="I141" s="86">
        <f>SUM(I142:I143)-I144</f>
        <v>3502359.2206999995</v>
      </c>
      <c r="J141" s="84"/>
    </row>
    <row r="142" spans="1:11" ht="229.5" x14ac:dyDescent="0.3">
      <c r="A142" s="48" t="s">
        <v>4</v>
      </c>
      <c r="B142" s="19"/>
      <c r="C142" s="22" t="s">
        <v>81</v>
      </c>
      <c r="D142" s="69">
        <f>178+22+83</f>
        <v>283</v>
      </c>
      <c r="E142" s="69">
        <f>144195+2065+2888394+83</f>
        <v>3034737</v>
      </c>
      <c r="F142" s="41">
        <f>292144.3161+14419.5+10798.38+15398.1</f>
        <v>332760.29609999998</v>
      </c>
      <c r="G142" s="69">
        <f>287+238+D142+275</f>
        <v>1083</v>
      </c>
      <c r="H142" s="69">
        <f>4493421+4678924+E142+3253559</f>
        <v>15460641</v>
      </c>
      <c r="I142" s="41">
        <f>474159.24+501461.53+F142+583173.57</f>
        <v>1891554.6360999998</v>
      </c>
      <c r="J142" s="76" t="s">
        <v>203</v>
      </c>
      <c r="K142" s="70"/>
    </row>
    <row r="143" spans="1:11" ht="153" x14ac:dyDescent="0.3">
      <c r="A143" s="48" t="s">
        <v>5</v>
      </c>
      <c r="B143" s="19"/>
      <c r="C143" s="22" t="s">
        <v>82</v>
      </c>
      <c r="D143" s="69">
        <f>166+103</f>
        <v>269</v>
      </c>
      <c r="E143" s="69">
        <f>3789728+103</f>
        <v>3789831</v>
      </c>
      <c r="F143" s="41">
        <f>377790.6522+14301.3124</f>
        <v>392091.96460000001</v>
      </c>
      <c r="G143" s="69">
        <f>228+203+D143+207</f>
        <v>907</v>
      </c>
      <c r="H143" s="69">
        <f>5274723+3586314+E143+2742373</f>
        <v>15393241</v>
      </c>
      <c r="I143" s="41">
        <f>552415.21+377902.6+F143+288394.81</f>
        <v>1610804.5845999999</v>
      </c>
      <c r="J143" s="67" t="s">
        <v>204</v>
      </c>
      <c r="K143" s="70"/>
    </row>
    <row r="144" spans="1:11" x14ac:dyDescent="0.2">
      <c r="A144" s="48" t="s">
        <v>96</v>
      </c>
      <c r="B144" s="62"/>
      <c r="C144" s="22" t="s">
        <v>24</v>
      </c>
      <c r="D144" s="41"/>
      <c r="E144" s="69"/>
      <c r="F144" s="41"/>
      <c r="G144" s="41"/>
      <c r="H144" s="41"/>
      <c r="I144" s="41"/>
      <c r="J144" s="44"/>
    </row>
  </sheetData>
  <mergeCells count="28">
    <mergeCell ref="G2:I5"/>
    <mergeCell ref="A14:E14"/>
    <mergeCell ref="A13:E13"/>
    <mergeCell ref="A15:E15"/>
    <mergeCell ref="G9:I14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18:I18"/>
    <mergeCell ref="B19:D19"/>
    <mergeCell ref="A21:I21"/>
    <mergeCell ref="A22:I22"/>
    <mergeCell ref="K24:Q26"/>
    <mergeCell ref="J26:J29"/>
    <mergeCell ref="C24:C29"/>
    <mergeCell ref="E19:G19"/>
    <mergeCell ref="A24:A29"/>
    <mergeCell ref="B24:B29"/>
    <mergeCell ref="J24:J25"/>
  </mergeCells>
  <phoneticPr fontId="3" type="noConversion"/>
  <dataValidations count="1">
    <dataValidation type="date" allowBlank="1" showInputMessage="1" showErrorMessage="1" sqref="E19:G19">
      <formula1>43282</formula1>
      <formula2>54789</formula2>
    </dataValidation>
  </dataValidations>
  <hyperlinks>
    <hyperlink ref="C16" r:id="rId1"/>
  </hyperlinks>
  <pageMargins left="0" right="0" top="0.59055118110236227" bottom="0.59055118110236227" header="0.51181102362204722" footer="0.51181102362204722"/>
  <pageSetup paperSize="9" scale="94" fitToHeight="0" orientation="landscape" r:id="rId2"/>
  <headerFooter alignWithMargins="0"/>
  <rowBreaks count="3" manualBreakCount="3">
    <brk id="61" max="9" man="1"/>
    <brk id="85" max="9" man="1"/>
    <brk id="10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4"/>
  <sheetViews>
    <sheetView view="pageBreakPreview" zoomScale="110" zoomScaleNormal="100" zoomScaleSheetLayoutView="110" workbookViewId="0">
      <selection activeCell="D12" sqref="D12"/>
    </sheetView>
  </sheetViews>
  <sheetFormatPr defaultRowHeight="12.75" x14ac:dyDescent="0.2"/>
  <cols>
    <col min="1" max="1" width="58.28515625" style="7" customWidth="1"/>
    <col min="2" max="2" width="8.5703125" style="27" customWidth="1"/>
    <col min="3" max="3" width="13" style="27" customWidth="1"/>
    <col min="4" max="4" width="14.7109375" style="27" customWidth="1"/>
    <col min="5" max="16384" width="9.140625" style="7"/>
  </cols>
  <sheetData>
    <row r="1" spans="1:4" ht="21.75" customHeight="1" x14ac:dyDescent="0.2">
      <c r="A1" s="128" t="s">
        <v>27</v>
      </c>
      <c r="B1" s="128"/>
      <c r="C1" s="128"/>
      <c r="D1" s="128"/>
    </row>
    <row r="2" spans="1:4" ht="20.25" customHeight="1" x14ac:dyDescent="0.2">
      <c r="A2" s="128" t="s">
        <v>64</v>
      </c>
      <c r="B2" s="128"/>
      <c r="C2" s="128"/>
      <c r="D2" s="128"/>
    </row>
    <row r="3" spans="1:4" ht="6.75" customHeight="1" x14ac:dyDescent="0.2">
      <c r="A3" s="25"/>
    </row>
    <row r="4" spans="1:4" ht="62.25" customHeight="1" x14ac:dyDescent="0.2">
      <c r="A4" s="17" t="s">
        <v>28</v>
      </c>
      <c r="B4" s="17" t="s">
        <v>36</v>
      </c>
      <c r="C4" s="17" t="s">
        <v>155</v>
      </c>
      <c r="D4" s="17" t="s">
        <v>156</v>
      </c>
    </row>
    <row r="5" spans="1:4" s="26" customFormat="1" ht="15.75" customHeight="1" x14ac:dyDescent="0.2">
      <c r="A5" s="20">
        <v>1</v>
      </c>
      <c r="B5" s="20">
        <v>2</v>
      </c>
      <c r="C5" s="20">
        <v>3</v>
      </c>
      <c r="D5" s="20">
        <v>4</v>
      </c>
    </row>
    <row r="6" spans="1:4" ht="15.75" customHeight="1" x14ac:dyDescent="0.2">
      <c r="A6" s="18" t="s">
        <v>125</v>
      </c>
      <c r="B6" s="22" t="s">
        <v>48</v>
      </c>
      <c r="C6" s="84">
        <f>SUM(C7:C14)</f>
        <v>15879.35471</v>
      </c>
      <c r="D6" s="84">
        <f>SUM(D7:D14)</f>
        <v>21840.05471</v>
      </c>
    </row>
    <row r="7" spans="1:4" ht="15.75" customHeight="1" x14ac:dyDescent="0.2">
      <c r="A7" s="18" t="s">
        <v>88</v>
      </c>
      <c r="B7" s="22" t="s">
        <v>49</v>
      </c>
      <c r="C7" s="49">
        <f>21.99484+2.57157</f>
        <v>24.566410000000001</v>
      </c>
      <c r="D7" s="49">
        <f>7.11+C7</f>
        <v>31.676410000000001</v>
      </c>
    </row>
    <row r="8" spans="1:4" ht="15.75" customHeight="1" x14ac:dyDescent="0.2">
      <c r="A8" s="18" t="s">
        <v>29</v>
      </c>
      <c r="B8" s="22" t="s">
        <v>50</v>
      </c>
      <c r="C8" s="49">
        <f>2.50509+1.86246+15774.8</f>
        <v>15779.16755</v>
      </c>
      <c r="D8" s="49">
        <f>5652.09+C8</f>
        <v>21431.257550000002</v>
      </c>
    </row>
    <row r="9" spans="1:4" ht="15.75" customHeight="1" x14ac:dyDescent="0.2">
      <c r="A9" s="18" t="s">
        <v>30</v>
      </c>
      <c r="B9" s="22" t="s">
        <v>51</v>
      </c>
      <c r="C9" s="49">
        <v>59.25</v>
      </c>
      <c r="D9" s="49">
        <f>C9+74.22+64.72+57.5</f>
        <v>255.69</v>
      </c>
    </row>
    <row r="10" spans="1:4" ht="15.75" customHeight="1" x14ac:dyDescent="0.2">
      <c r="A10" s="18" t="s">
        <v>31</v>
      </c>
      <c r="B10" s="22" t="s">
        <v>52</v>
      </c>
      <c r="C10" s="49">
        <v>1.69075</v>
      </c>
      <c r="D10" s="49">
        <f>5.47+C10</f>
        <v>7.1607500000000002</v>
      </c>
    </row>
    <row r="11" spans="1:4" ht="15.75" customHeight="1" x14ac:dyDescent="0.2">
      <c r="A11" s="18" t="s">
        <v>32</v>
      </c>
      <c r="B11" s="22" t="s">
        <v>53</v>
      </c>
      <c r="C11" s="49"/>
      <c r="D11" s="49"/>
    </row>
    <row r="12" spans="1:4" ht="15.75" customHeight="1" x14ac:dyDescent="0.2">
      <c r="A12" s="18" t="s">
        <v>33</v>
      </c>
      <c r="B12" s="22" t="s">
        <v>54</v>
      </c>
      <c r="C12" s="49"/>
      <c r="D12" s="49"/>
    </row>
    <row r="13" spans="1:4" ht="15.75" customHeight="1" x14ac:dyDescent="0.2">
      <c r="A13" s="18" t="s">
        <v>34</v>
      </c>
      <c r="B13" s="22" t="s">
        <v>55</v>
      </c>
      <c r="C13" s="49">
        <f>14.68</f>
        <v>14.68</v>
      </c>
      <c r="D13" s="49">
        <f>42.26+34.3+C13+23.03</f>
        <v>114.27000000000001</v>
      </c>
    </row>
    <row r="14" spans="1:4" ht="15.75" customHeight="1" x14ac:dyDescent="0.2">
      <c r="A14" s="18" t="s">
        <v>160</v>
      </c>
      <c r="B14" s="22" t="s">
        <v>56</v>
      </c>
      <c r="C14" s="49"/>
      <c r="D14" s="49"/>
    </row>
  </sheetData>
  <mergeCells count="2">
    <mergeCell ref="A1:D1"/>
    <mergeCell ref="A2:D2"/>
  </mergeCells>
  <phoneticPr fontId="3" type="noConversion"/>
  <pageMargins left="0.59055118110236227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22"/>
  <sheetViews>
    <sheetView view="pageBreakPreview" topLeftCell="A13" zoomScale="110" zoomScaleNormal="100" zoomScaleSheetLayoutView="110" workbookViewId="0">
      <selection activeCell="A2" sqref="A2:C2"/>
    </sheetView>
  </sheetViews>
  <sheetFormatPr defaultRowHeight="12.75" x14ac:dyDescent="0.2"/>
  <cols>
    <col min="1" max="1" width="104.140625" customWidth="1"/>
    <col min="2" max="2" width="10.28515625" customWidth="1"/>
    <col min="3" max="3" width="17.5703125" customWidth="1"/>
    <col min="6" max="6" width="14.5703125" customWidth="1"/>
  </cols>
  <sheetData>
    <row r="1" spans="1:6" s="29" customFormat="1" ht="20.25" customHeight="1" x14ac:dyDescent="0.2">
      <c r="A1" s="128" t="s">
        <v>35</v>
      </c>
      <c r="B1" s="128"/>
      <c r="C1" s="128"/>
      <c r="D1" s="30"/>
      <c r="E1" s="30"/>
      <c r="F1" s="30"/>
    </row>
    <row r="2" spans="1:6" s="29" customFormat="1" ht="19.5" customHeight="1" x14ac:dyDescent="0.2">
      <c r="A2" s="128" t="s">
        <v>161</v>
      </c>
      <c r="B2" s="128"/>
      <c r="C2" s="128"/>
      <c r="D2" s="30"/>
      <c r="E2" s="30"/>
      <c r="F2" s="30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7" t="s">
        <v>0</v>
      </c>
      <c r="B4" s="17" t="s">
        <v>36</v>
      </c>
      <c r="C4" s="17" t="s">
        <v>66</v>
      </c>
      <c r="D4" s="31"/>
      <c r="E4" s="31"/>
      <c r="F4" s="31"/>
    </row>
    <row r="5" spans="1:6" s="10" customFormat="1" ht="19.5" customHeight="1" x14ac:dyDescent="0.2">
      <c r="A5" s="17">
        <v>1</v>
      </c>
      <c r="B5" s="17">
        <v>2</v>
      </c>
      <c r="C5" s="17">
        <v>3</v>
      </c>
      <c r="D5" s="31"/>
      <c r="E5" s="31"/>
      <c r="F5" s="31"/>
    </row>
    <row r="6" spans="1:6" s="10" customFormat="1" ht="30.75" customHeight="1" x14ac:dyDescent="0.2">
      <c r="A6" s="18" t="s">
        <v>162</v>
      </c>
      <c r="B6" s="22" t="s">
        <v>99</v>
      </c>
      <c r="C6" s="50">
        <v>568</v>
      </c>
      <c r="D6" s="31"/>
      <c r="E6" s="31"/>
      <c r="F6" s="31"/>
    </row>
    <row r="7" spans="1:6" s="10" customFormat="1" ht="30.75" customHeight="1" x14ac:dyDescent="0.2">
      <c r="A7" s="18" t="s">
        <v>163</v>
      </c>
      <c r="B7" s="22" t="s">
        <v>90</v>
      </c>
      <c r="C7" s="50">
        <v>56</v>
      </c>
      <c r="D7" s="31"/>
      <c r="E7" s="31"/>
      <c r="F7" s="31"/>
    </row>
    <row r="8" spans="1:6" s="10" customFormat="1" ht="30.75" customHeight="1" x14ac:dyDescent="0.2">
      <c r="A8" s="18" t="s">
        <v>164</v>
      </c>
      <c r="B8" s="22" t="s">
        <v>91</v>
      </c>
      <c r="C8" s="50">
        <v>10</v>
      </c>
      <c r="D8" s="31"/>
      <c r="E8" s="31"/>
      <c r="F8" s="31"/>
    </row>
    <row r="9" spans="1:6" s="10" customFormat="1" ht="39.75" customHeight="1" x14ac:dyDescent="0.2">
      <c r="A9" s="18" t="s">
        <v>172</v>
      </c>
      <c r="B9" s="22" t="s">
        <v>92</v>
      </c>
      <c r="C9" s="50">
        <v>786</v>
      </c>
      <c r="D9" s="31"/>
      <c r="E9" s="31"/>
      <c r="F9" s="31"/>
    </row>
    <row r="10" spans="1:6" s="10" customFormat="1" ht="30.75" customHeight="1" x14ac:dyDescent="0.2">
      <c r="A10" s="18" t="s">
        <v>171</v>
      </c>
      <c r="B10" s="22" t="s">
        <v>126</v>
      </c>
      <c r="C10" s="50">
        <v>2</v>
      </c>
      <c r="D10" s="31"/>
      <c r="E10" s="31"/>
      <c r="F10" s="31"/>
    </row>
    <row r="11" spans="1:6" s="10" customFormat="1" ht="30.75" customHeight="1" x14ac:dyDescent="0.2">
      <c r="A11" s="18" t="s">
        <v>173</v>
      </c>
      <c r="B11" s="22" t="s">
        <v>127</v>
      </c>
      <c r="C11" s="50">
        <v>0</v>
      </c>
      <c r="D11" s="31"/>
      <c r="E11" s="31"/>
      <c r="F11" s="31"/>
    </row>
    <row r="12" spans="1:6" s="10" customFormat="1" ht="30.75" customHeight="1" x14ac:dyDescent="0.2">
      <c r="A12" s="18" t="s">
        <v>174</v>
      </c>
      <c r="B12" s="22" t="s">
        <v>128</v>
      </c>
      <c r="C12" s="50">
        <v>0</v>
      </c>
      <c r="D12" s="31"/>
      <c r="E12" s="31"/>
      <c r="F12" s="31"/>
    </row>
    <row r="13" spans="1:6" s="10" customFormat="1" ht="30.75" customHeight="1" x14ac:dyDescent="0.2">
      <c r="A13" s="18" t="s">
        <v>175</v>
      </c>
      <c r="B13" s="22" t="s">
        <v>129</v>
      </c>
      <c r="C13" s="50">
        <v>0</v>
      </c>
      <c r="D13" s="31"/>
      <c r="E13" s="31"/>
      <c r="F13" s="31"/>
    </row>
    <row r="14" spans="1:6" s="10" customFormat="1" ht="30.75" customHeight="1" x14ac:dyDescent="0.2">
      <c r="A14" s="18" t="s">
        <v>177</v>
      </c>
      <c r="B14" s="22" t="s">
        <v>93</v>
      </c>
      <c r="C14" s="50">
        <v>147855</v>
      </c>
      <c r="D14" s="31"/>
      <c r="E14" s="31"/>
      <c r="F14" s="31"/>
    </row>
    <row r="15" spans="1:6" s="10" customFormat="1" ht="30.75" customHeight="1" x14ac:dyDescent="0.2">
      <c r="A15" s="18" t="s">
        <v>171</v>
      </c>
      <c r="B15" s="22" t="s">
        <v>130</v>
      </c>
      <c r="C15" s="50">
        <v>135</v>
      </c>
      <c r="D15" s="31"/>
      <c r="E15" s="31"/>
      <c r="F15" s="31"/>
    </row>
    <row r="16" spans="1:6" s="10" customFormat="1" ht="30.75" customHeight="1" x14ac:dyDescent="0.2">
      <c r="A16" s="18" t="s">
        <v>173</v>
      </c>
      <c r="B16" s="22" t="s">
        <v>131</v>
      </c>
      <c r="C16" s="50">
        <v>1</v>
      </c>
      <c r="D16" s="31"/>
      <c r="E16" s="31"/>
      <c r="F16" s="31"/>
    </row>
    <row r="17" spans="1:6" s="10" customFormat="1" ht="30.75" customHeight="1" x14ac:dyDescent="0.2">
      <c r="A17" s="18" t="s">
        <v>174</v>
      </c>
      <c r="B17" s="22" t="s">
        <v>132</v>
      </c>
      <c r="C17" s="50">
        <v>0</v>
      </c>
      <c r="D17" s="31"/>
      <c r="E17" s="31"/>
      <c r="F17" s="31"/>
    </row>
    <row r="18" spans="1:6" s="10" customFormat="1" ht="30.75" customHeight="1" x14ac:dyDescent="0.2">
      <c r="A18" s="18" t="s">
        <v>175</v>
      </c>
      <c r="B18" s="22" t="s">
        <v>133</v>
      </c>
      <c r="C18" s="50">
        <v>0</v>
      </c>
      <c r="D18" s="31"/>
      <c r="E18" s="31"/>
      <c r="F18" s="31"/>
    </row>
    <row r="19" spans="1:6" s="10" customFormat="1" ht="30.75" customHeight="1" x14ac:dyDescent="0.2">
      <c r="A19" s="18" t="s">
        <v>95</v>
      </c>
      <c r="B19" s="22" t="s">
        <v>94</v>
      </c>
      <c r="C19" s="50">
        <v>10023</v>
      </c>
      <c r="D19" s="31"/>
      <c r="E19" s="31"/>
      <c r="F19" s="31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3" type="noConversion"/>
  <pageMargins left="0.78740157480314965" right="0.59055118110236227" top="0.98425196850393704" bottom="0.98425196850393704" header="0.51181102362204722" footer="0.51181102362204722"/>
  <pageSetup paperSize="9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36"/>
  <sheetViews>
    <sheetView view="pageBreakPreview" zoomScale="110" zoomScaleNormal="100" zoomScaleSheetLayoutView="110" workbookViewId="0">
      <selection activeCell="D26" sqref="D26"/>
    </sheetView>
  </sheetViews>
  <sheetFormatPr defaultRowHeight="12.75" x14ac:dyDescent="0.2"/>
  <cols>
    <col min="1" max="1" width="60.285156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37" customFormat="1" ht="15.75" x14ac:dyDescent="0.2">
      <c r="A1" s="128" t="s">
        <v>178</v>
      </c>
      <c r="B1" s="128"/>
      <c r="C1" s="128"/>
      <c r="D1" s="128"/>
    </row>
    <row r="2" spans="1:6" s="37" customFormat="1" ht="15.75" x14ac:dyDescent="0.2">
      <c r="A2" s="128" t="s">
        <v>65</v>
      </c>
      <c r="B2" s="128"/>
      <c r="C2" s="128"/>
      <c r="D2" s="128"/>
    </row>
    <row r="3" spans="1:6" x14ac:dyDescent="0.2">
      <c r="A3" s="15"/>
    </row>
    <row r="4" spans="1:6" ht="25.5" x14ac:dyDescent="0.2">
      <c r="A4" s="17" t="s">
        <v>0</v>
      </c>
      <c r="B4" s="17" t="s">
        <v>36</v>
      </c>
      <c r="C4" s="17" t="s">
        <v>84</v>
      </c>
      <c r="D4" s="33" t="s">
        <v>66</v>
      </c>
    </row>
    <row r="5" spans="1:6" x14ac:dyDescent="0.2">
      <c r="A5" s="28">
        <v>1</v>
      </c>
      <c r="B5" s="28">
        <v>2</v>
      </c>
      <c r="C5" s="28">
        <v>3</v>
      </c>
      <c r="D5" s="28">
        <v>4</v>
      </c>
    </row>
    <row r="6" spans="1:6" ht="16.5" customHeight="1" x14ac:dyDescent="0.2">
      <c r="A6" s="18" t="s">
        <v>37</v>
      </c>
      <c r="B6" s="22" t="s">
        <v>134</v>
      </c>
      <c r="C6" s="20" t="s">
        <v>74</v>
      </c>
      <c r="D6" s="52"/>
    </row>
    <row r="7" spans="1:6" ht="25.5" x14ac:dyDescent="0.2">
      <c r="A7" s="18" t="s">
        <v>136</v>
      </c>
      <c r="B7" s="22" t="s">
        <v>137</v>
      </c>
      <c r="C7" s="20" t="s">
        <v>74</v>
      </c>
      <c r="D7" s="52"/>
    </row>
    <row r="8" spans="1:6" ht="25.5" x14ac:dyDescent="0.2">
      <c r="A8" s="18" t="s">
        <v>143</v>
      </c>
      <c r="B8" s="22" t="s">
        <v>138</v>
      </c>
      <c r="C8" s="20" t="s">
        <v>74</v>
      </c>
      <c r="D8" s="52"/>
    </row>
    <row r="9" spans="1:6" ht="16.5" customHeight="1" x14ac:dyDescent="0.2">
      <c r="A9" s="18" t="s">
        <v>67</v>
      </c>
      <c r="B9" s="22" t="s">
        <v>139</v>
      </c>
      <c r="C9" s="38" t="s">
        <v>72</v>
      </c>
      <c r="D9" s="52"/>
      <c r="F9" s="32"/>
    </row>
    <row r="10" spans="1:6" ht="16.5" customHeight="1" x14ac:dyDescent="0.2">
      <c r="A10" s="18" t="s">
        <v>68</v>
      </c>
      <c r="B10" s="22" t="s">
        <v>140</v>
      </c>
      <c r="C10" s="38" t="s">
        <v>72</v>
      </c>
      <c r="D10" s="52"/>
      <c r="F10" s="32"/>
    </row>
    <row r="11" spans="1:6" ht="16.5" customHeight="1" x14ac:dyDescent="0.2">
      <c r="A11" s="18" t="s">
        <v>69</v>
      </c>
      <c r="B11" s="22" t="s">
        <v>141</v>
      </c>
      <c r="C11" s="38" t="s">
        <v>72</v>
      </c>
      <c r="D11" s="51"/>
    </row>
    <row r="12" spans="1:6" ht="16.5" customHeight="1" x14ac:dyDescent="0.2">
      <c r="A12" s="18" t="s">
        <v>70</v>
      </c>
      <c r="B12" s="22" t="s">
        <v>142</v>
      </c>
      <c r="C12" s="38" t="s">
        <v>73</v>
      </c>
      <c r="D12" s="51"/>
    </row>
    <row r="13" spans="1:6" ht="16.5" customHeight="1" x14ac:dyDescent="0.2">
      <c r="A13" s="18" t="s">
        <v>71</v>
      </c>
      <c r="B13" s="22" t="s">
        <v>144</v>
      </c>
      <c r="C13" s="38" t="s">
        <v>135</v>
      </c>
      <c r="D13" s="51"/>
    </row>
    <row r="14" spans="1:6" ht="16.5" customHeight="1" x14ac:dyDescent="0.2">
      <c r="A14" s="18" t="s">
        <v>149</v>
      </c>
      <c r="B14" s="22" t="s">
        <v>145</v>
      </c>
      <c r="C14" s="38" t="s">
        <v>58</v>
      </c>
      <c r="D14" s="51"/>
    </row>
    <row r="15" spans="1:6" ht="16.5" customHeight="1" x14ac:dyDescent="0.2">
      <c r="A15" s="18" t="s">
        <v>150</v>
      </c>
      <c r="B15" s="22" t="s">
        <v>146</v>
      </c>
      <c r="C15" s="38" t="s">
        <v>58</v>
      </c>
      <c r="D15" s="51"/>
    </row>
    <row r="16" spans="1:6" ht="16.5" customHeight="1" x14ac:dyDescent="0.2">
      <c r="A16" s="18" t="s">
        <v>151</v>
      </c>
      <c r="B16" s="22" t="s">
        <v>147</v>
      </c>
      <c r="C16" s="38" t="s">
        <v>58</v>
      </c>
      <c r="D16" s="51"/>
    </row>
    <row r="17" spans="1:4" ht="16.5" customHeight="1" x14ac:dyDescent="0.2">
      <c r="A17" s="18" t="s">
        <v>152</v>
      </c>
      <c r="B17" s="22" t="s">
        <v>148</v>
      </c>
      <c r="C17" s="38" t="s">
        <v>58</v>
      </c>
      <c r="D17" s="51"/>
    </row>
    <row r="18" spans="1:4" ht="16.5" customHeight="1" x14ac:dyDescent="0.2">
      <c r="A18" s="18" t="s">
        <v>153</v>
      </c>
      <c r="B18" s="22" t="s">
        <v>148</v>
      </c>
      <c r="C18" s="38" t="s">
        <v>58</v>
      </c>
      <c r="D18" s="51"/>
    </row>
    <row r="19" spans="1:4" x14ac:dyDescent="0.2">
      <c r="A19" s="34"/>
      <c r="B19" s="35"/>
      <c r="C19" s="36"/>
      <c r="D19" s="32"/>
    </row>
    <row r="21" spans="1:4" ht="27" customHeight="1" x14ac:dyDescent="0.3">
      <c r="A21" s="53" t="s">
        <v>76</v>
      </c>
      <c r="B21" s="8"/>
      <c r="D21" s="8" t="s">
        <v>201</v>
      </c>
    </row>
    <row r="22" spans="1:4" ht="12" customHeight="1" x14ac:dyDescent="0.2">
      <c r="A22" s="34"/>
      <c r="B22" s="27" t="s">
        <v>190</v>
      </c>
      <c r="D22" s="27" t="s">
        <v>189</v>
      </c>
    </row>
    <row r="23" spans="1:4" ht="22.5" customHeight="1" x14ac:dyDescent="0.2">
      <c r="A23" s="55" t="s">
        <v>75</v>
      </c>
    </row>
    <row r="24" spans="1:4" x14ac:dyDescent="0.2">
      <c r="A24" s="34"/>
    </row>
    <row r="25" spans="1:4" ht="14.25" customHeight="1" x14ac:dyDescent="0.2">
      <c r="A25" s="57" t="s">
        <v>200</v>
      </c>
    </row>
    <row r="26" spans="1:4" x14ac:dyDescent="0.2">
      <c r="A26" s="57" t="s">
        <v>165</v>
      </c>
    </row>
    <row r="27" spans="1:4" x14ac:dyDescent="0.2">
      <c r="A27" s="57" t="s">
        <v>166</v>
      </c>
    </row>
    <row r="28" spans="1:4" ht="26.25" customHeight="1" x14ac:dyDescent="0.2">
      <c r="A28" s="57" t="s">
        <v>193</v>
      </c>
    </row>
    <row r="29" spans="1:4" ht="13.5" customHeight="1" x14ac:dyDescent="0.2">
      <c r="A29" s="57" t="s">
        <v>167</v>
      </c>
    </row>
    <row r="30" spans="1:4" ht="18" customHeight="1" x14ac:dyDescent="0.3">
      <c r="A30" s="57" t="s">
        <v>168</v>
      </c>
      <c r="B30" s="8"/>
      <c r="D30" s="8" t="s">
        <v>202</v>
      </c>
    </row>
    <row r="31" spans="1:4" x14ac:dyDescent="0.2">
      <c r="A31" s="57" t="s">
        <v>169</v>
      </c>
      <c r="B31" s="27" t="s">
        <v>190</v>
      </c>
      <c r="D31" s="27" t="s">
        <v>189</v>
      </c>
    </row>
    <row r="32" spans="1:4" ht="24" customHeight="1" x14ac:dyDescent="0.2">
      <c r="A32" s="34"/>
    </row>
    <row r="33" spans="1:4" ht="54" customHeight="1" x14ac:dyDescent="0.2">
      <c r="A33" s="57" t="s">
        <v>170</v>
      </c>
      <c r="B33" s="9"/>
      <c r="D33" s="58" t="s">
        <v>209</v>
      </c>
    </row>
    <row r="34" spans="1:4" ht="29.25" customHeight="1" x14ac:dyDescent="0.2">
      <c r="B34" s="11" t="s">
        <v>190</v>
      </c>
      <c r="D34" s="56" t="s">
        <v>191</v>
      </c>
    </row>
    <row r="36" spans="1:4" x14ac:dyDescent="0.2">
      <c r="A36" s="39" t="s">
        <v>188</v>
      </c>
      <c r="B36" s="39"/>
      <c r="C36" s="39"/>
    </row>
  </sheetData>
  <mergeCells count="2">
    <mergeCell ref="A1:D1"/>
    <mergeCell ref="A2:D2"/>
  </mergeCells>
  <phoneticPr fontId="3" type="noConversion"/>
  <pageMargins left="0.78740157480314965" right="0.39370078740157483" top="0.98425196850393704" bottom="0.98425196850393704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Жуков А.В.</cp:lastModifiedBy>
  <cp:lastPrinted>2021-04-14T08:20:51Z</cp:lastPrinted>
  <dcterms:created xsi:type="dcterms:W3CDTF">2005-08-11T06:54:18Z</dcterms:created>
  <dcterms:modified xsi:type="dcterms:W3CDTF">2021-10-07T05:51:49Z</dcterms:modified>
</cp:coreProperties>
</file>